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9120" windowHeight="2265" tabRatio="804" activeTab="1"/>
  </bookViews>
  <sheets>
    <sheet name="ГРБС  10.11.15" sheetId="1" r:id="rId1"/>
    <sheet name="Убираем стройку 10.11.15" sheetId="2" r:id="rId2"/>
  </sheets>
  <externalReferences>
    <externalReference r:id="rId5"/>
  </externalReferences>
  <definedNames>
    <definedName name="_xlnm._FilterDatabase" localSheetId="1" hidden="1">'Убираем стройку 10.11.15'!$A$9:$K$585</definedName>
    <definedName name="_xlnm.Print_Titles" localSheetId="0">'ГРБС  10.11.15'!$9:$10</definedName>
    <definedName name="_xlnm.Print_Titles" localSheetId="1">'Убираем стройку 10.11.15'!$9:$9</definedName>
    <definedName name="_xlnm.Print_Area" localSheetId="0">'ГРБС  10.11.15'!$A$1:$K$52</definedName>
    <definedName name="_xlnm.Print_Area" localSheetId="1">'Убираем стройку 10.11.15'!$A$1:$K$588</definedName>
  </definedNames>
  <calcPr fullCalcOnLoad="1" fullPrecision="0"/>
</workbook>
</file>

<file path=xl/sharedStrings.xml><?xml version="1.0" encoding="utf-8"?>
<sst xmlns="http://schemas.openxmlformats.org/spreadsheetml/2006/main" count="890" uniqueCount="276">
  <si>
    <t>в том числе:</t>
  </si>
  <si>
    <t>Статус</t>
  </si>
  <si>
    <t>федеральный бюджет</t>
  </si>
  <si>
    <t>областной бюджет</t>
  </si>
  <si>
    <t>всего, в том числе:</t>
  </si>
  <si>
    <t>Источники ресурсного обеспечения</t>
  </si>
  <si>
    <t xml:space="preserve">федеральный бюджет </t>
  </si>
  <si>
    <t>Муниципальная программа</t>
  </si>
  <si>
    <t>Оценка расходов по годам реализации муниципальной программы, тыс. руб.</t>
  </si>
  <si>
    <t>внебюджетные источники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</si>
  <si>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</si>
  <si>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</si>
  <si>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</si>
  <si>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</si>
  <si>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</si>
  <si>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</si>
  <si>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</si>
  <si>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</t>
  </si>
  <si>
    <t>Достижение новых качественных образовательных результатов выпускниками образовательных организаций городского округа город Воронеж</t>
  </si>
  <si>
    <t>бюджет городского округа город Воронеж</t>
  </si>
  <si>
    <t>1.1.</t>
  </si>
  <si>
    <t>1.2.</t>
  </si>
  <si>
    <t>1.3.</t>
  </si>
  <si>
    <t>1.4.</t>
  </si>
  <si>
    <t>1.5.</t>
  </si>
  <si>
    <t>1.6.</t>
  </si>
  <si>
    <t>1.7.</t>
  </si>
  <si>
    <t>Развитие системы оценки качества образования в городском округе город Воронеж на основе профессиональной и общественной экспертизы, самооценки образовательных организаций как средства обеспечения качественных и доступных образовательных услуг в соответствии  с потребностями населения</t>
  </si>
  <si>
    <t>2.1.</t>
  </si>
  <si>
    <t>Организация государственной (итоговой) аттестации выпускников XI (XII) классов в форме ЕГЭ и выпускников IX классов в условиях независимого оценивания</t>
  </si>
  <si>
    <t>2.1.1.</t>
  </si>
  <si>
    <t>2.1.2.</t>
  </si>
  <si>
    <t>2.1.3.</t>
  </si>
  <si>
    <t>Реконструкция  МДОУ «Центр развития ребенка – детский сад № 138» г. Воронеж</t>
  </si>
  <si>
    <t>2.2.</t>
  </si>
  <si>
    <t>2.4.</t>
  </si>
  <si>
    <t>2.5.</t>
  </si>
  <si>
    <t>3.1.</t>
  </si>
  <si>
    <t>3.2.</t>
  </si>
  <si>
    <t>Выполнение требований санитарных и строительных норм, пожарной безопасности и иных требований к инфраструктуре образовательных организаций с учетом современных условий технологической среды образования, образовательного процесса и управления образованием</t>
  </si>
  <si>
    <t xml:space="preserve">Оптимизация системы финансирования образовательных организаций для обеспечения достойного уровня жизни занятых в ней работников и привлечения новых высококвалифицированных кадров и молодых специалистов </t>
  </si>
  <si>
    <t>2.3.3.</t>
  </si>
  <si>
    <t>Осуществление финансирования муниципальных организаций общего образования городского округа  на выполнение ими муниципального задания по оказанию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</si>
  <si>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Осуществление финансирования муниципальных организаций дополнительного образования детей городского округа  на выполнение ими муниципального задания по оказанию услуги по предоставлению дополнительного образования по дополнительным образовательным программам</t>
  </si>
  <si>
    <t>МКДОУ «Детский сад № 158», ул. Электросигнальная, 18</t>
  </si>
  <si>
    <t>Осуществление финансирования муниципальных образовательных организаций межшкольных учебных комбинатов городского округа  на выполнение ими муниципального задания по оказанию услуги по предоставлению основного общего, среднего (полного) образования в части изучения образовательной дисциплины «Технология»</t>
  </si>
  <si>
    <t xml:space="preserve">Осуществление финансирования муниципальных организаций по централизованному ведению бухгалтерского учета на выполнение ими муниципального задания по оказанию услуги по обеспечению и организации централизованного бухгалтерского учета в сфере образования </t>
  </si>
  <si>
    <t>Капитальный ремонт здания МДОУ  «Детский сад общеразвивающего вида  №  48»,  ул. Домостроителей, 67</t>
  </si>
  <si>
    <t>МКДОУ «Детский сад  № 41», ул. Волжская, 15а</t>
  </si>
  <si>
    <t>Плановый капитальный ремонт функционирующих МДОУ</t>
  </si>
  <si>
    <t xml:space="preserve">Строительство и реконструкция муниципальных объектов дошкольного образования </t>
  </si>
  <si>
    <t>2.2.1.</t>
  </si>
  <si>
    <t xml:space="preserve">Реконструкция помещений под размещение НДОУ </t>
  </si>
  <si>
    <t>2.3.1.</t>
  </si>
  <si>
    <t>2.3.2.</t>
  </si>
  <si>
    <t>Создание в детских садах, вводимых в эксплуатацию по возврату к первоначальному использованию, и открываемых дополнительных группах действующих МДОУ материально-технической базы, соответствующей требованиям пожарной безопасности и санитарному законодательству, в том числе:</t>
  </si>
  <si>
    <t>Бывший детский сад № 10, ул. Минская, 5а</t>
  </si>
  <si>
    <t xml:space="preserve">Финансовое обеспечение на выполнение муниципального задания дошкольными образовательными организациями </t>
  </si>
  <si>
    <t>Осуществление финансирования муниципальных дошкольных образовательных организаций городского округа  на выполнение ими муниципального задания по оказанию услуги по предоставлению общедоступного и бесплатного дошкольного образования по основным общеобразовательным программам дошкольного образования</t>
  </si>
  <si>
    <t xml:space="preserve">Строительство общеобразовательной школы на 775 учащихся по ул. Шишкова,140б </t>
  </si>
  <si>
    <t>Подпрограмма 1 муниципальной программы городского округа город Воронеж</t>
  </si>
  <si>
    <t>Капитальный ремонт объектов дошкольного образования (плановый ремонт действующих МДОУ, закрытых на капитальный ремонт, возвращенных к первоначальному использованию)</t>
  </si>
  <si>
    <t>Строительство и реконструкция объектов дошкольного образования</t>
  </si>
  <si>
    <t>Модернизация материально-технической базы муниципальных дошкольных образовательных учреждений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</si>
  <si>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</si>
  <si>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</si>
  <si>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</si>
  <si>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</si>
  <si>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</si>
  <si>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</si>
  <si>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</si>
  <si>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</si>
  <si>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</si>
  <si>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</si>
  <si>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1.2.1.</t>
  </si>
  <si>
    <t>1.2.1.1.</t>
  </si>
  <si>
    <t>1.2.1.2.</t>
  </si>
  <si>
    <t>1.2.1.3.</t>
  </si>
  <si>
    <t>1.2.1.4.</t>
  </si>
  <si>
    <t>1.2.1.5.</t>
  </si>
  <si>
    <t>1.2.1.6.</t>
  </si>
  <si>
    <t>1.2.1.7.</t>
  </si>
  <si>
    <t>1.2.1.8.</t>
  </si>
  <si>
    <t>1.2.1.9.</t>
  </si>
  <si>
    <t>1.2.1.10.</t>
  </si>
  <si>
    <t>1.2.1.11.</t>
  </si>
  <si>
    <t>1.2.1.12.</t>
  </si>
  <si>
    <t>1.2.1.14.</t>
  </si>
  <si>
    <t>1.2.2.</t>
  </si>
  <si>
    <t>1.2.2.1.</t>
  </si>
  <si>
    <t>1.2.2.2.</t>
  </si>
  <si>
    <t>1.2.2.3.</t>
  </si>
  <si>
    <t>1.2.2.4.</t>
  </si>
  <si>
    <t>1.2.2.5.</t>
  </si>
  <si>
    <t>1.2.2.6.</t>
  </si>
  <si>
    <t>1.2.2.7.</t>
  </si>
  <si>
    <t>1.2.2.8.</t>
  </si>
  <si>
    <t>1.2.2.9.</t>
  </si>
  <si>
    <t>1.2.2.10.</t>
  </si>
  <si>
    <t>1.2.2.11.</t>
  </si>
  <si>
    <t>1.2.2.12.</t>
  </si>
  <si>
    <t>1.2.3.</t>
  </si>
  <si>
    <t>1.4.1.</t>
  </si>
  <si>
    <t>1.5.1.</t>
  </si>
  <si>
    <t>1.6.1.</t>
  </si>
  <si>
    <t>1.6.2.</t>
  </si>
  <si>
    <t>Подпрограмма 2 муниципальной программы городского округа город Воронеж</t>
  </si>
  <si>
    <t>2.3</t>
  </si>
  <si>
    <t>2.3.1.1.</t>
  </si>
  <si>
    <t>2.3.1.2.</t>
  </si>
  <si>
    <t>2.3.1.3.</t>
  </si>
  <si>
    <t>2.3.1.4.</t>
  </si>
  <si>
    <t>2.3.1.5.</t>
  </si>
  <si>
    <t>2.3.1.6.</t>
  </si>
  <si>
    <t>2.3.1.7.</t>
  </si>
  <si>
    <t>2.3.1.8.</t>
  </si>
  <si>
    <t>2.3.1.9.</t>
  </si>
  <si>
    <t>2.3.1.10.</t>
  </si>
  <si>
    <t>2.3.2.1.</t>
  </si>
  <si>
    <t>2.3.2.2.</t>
  </si>
  <si>
    <t>2.3.4.</t>
  </si>
  <si>
    <t>2.4.1.</t>
  </si>
  <si>
    <t>2.5.1.</t>
  </si>
  <si>
    <t>2.5.2.</t>
  </si>
  <si>
    <t>2.5.3.</t>
  </si>
  <si>
    <t>2.5.4.</t>
  </si>
  <si>
    <t>2.5.5.</t>
  </si>
  <si>
    <t>2.6.</t>
  </si>
  <si>
    <t>Подпрограмма 3  муниципальной программы городского округа город Воронеж</t>
  </si>
  <si>
    <t>Основное мероприятие 1</t>
  </si>
  <si>
    <t>Финансовое обеспечение на выполнение муниципального задания организациями начального общего, основного общего, среднего (полного) общего образования, организациями дополнительного образования детей и межшкольными учебными комбинатами</t>
  </si>
  <si>
    <t>2.5.6.</t>
  </si>
  <si>
    <t>2.5.7.</t>
  </si>
  <si>
    <t>Дотация на питание родителям (законным представителям) обучающихся в общеобразовательных учреждениях, расположенных на территории городского округа город Воронеж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</si>
  <si>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</si>
  <si>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учащихся общеобразовательных учреждений молочной продукцией</t>
  </si>
  <si>
    <t>Гражданское и военно-патриотическое воспитание молодежи, содействие формированию культурно-нравственных ценностей. Развитие инфраструктуры патриотического воспитания и подготовка к службе в рядах ВС РФ</t>
  </si>
  <si>
    <t>Ежемесячное вознаграждение за классное руководство</t>
  </si>
  <si>
    <t>2.5.8.</t>
  </si>
  <si>
    <t>Основное мероприятие 2</t>
  </si>
  <si>
    <t>Социализация детей - сирот и детей, нуждающихся в защите государства</t>
  </si>
  <si>
    <t>2.3.</t>
  </si>
  <si>
    <t>2.7.</t>
  </si>
  <si>
    <t>2.8.</t>
  </si>
  <si>
    <t>Выплаты приемной семье на содержание подопечных детей</t>
  </si>
  <si>
    <t>Обеспечение выплат вознаграждения, причитающегося приемному родителю</t>
  </si>
  <si>
    <t>Обеспечение выплат патронатной семье на содержание подопечных детей</t>
  </si>
  <si>
    <t>Обеспечение выплат вознаграждения патронатному воспитателю</t>
  </si>
  <si>
    <t>Выплаты семьям опекунов на содержание подопечных детей</t>
  </si>
  <si>
    <t>Выплата единовременного пособия при передаче ребенка на воспитание в семью</t>
  </si>
  <si>
    <t>2.11.</t>
  </si>
  <si>
    <t>2.9.</t>
  </si>
  <si>
    <t>2.10.</t>
  </si>
  <si>
    <t>Организация и проведение  мероприятий по профилактике социального сиротства</t>
  </si>
  <si>
    <t>Содержание муниципальных учреждений, оплата товаров и услуг из средств областного бюджета</t>
  </si>
  <si>
    <t>1.2.1.13.</t>
  </si>
  <si>
    <t>Строительство школы на 500 учащихся в микрорайоне Репное (завершение строительства)</t>
  </si>
  <si>
    <t>Строительство общеобразовательной школы на 550 учащихся по ул. Ломоносова</t>
  </si>
  <si>
    <t xml:space="preserve"> Строительство пристройки к МБОУ СОШ № 54 в городском округе город Воронеж</t>
  </si>
  <si>
    <t>Приведение материально-технической базы функционирующих и вновь построенных муниципальных дошкольных образовательных организаций  в соответствие требованиям ФГОС ДО, в том числе:</t>
  </si>
  <si>
    <t>Приобретение оборудования и прочих материальных запасов</t>
  </si>
  <si>
    <t xml:space="preserve"> Детский сад на 220 мест в ж/м Олимпийский, участок 15*</t>
  </si>
  <si>
    <t>Детский сад на 160 мест в грмк Репное, ул. Егоровская, 53 А*</t>
  </si>
  <si>
    <t xml:space="preserve">Наименование муниципальной программы, подпрограммы, основного мероприятия </t>
  </si>
  <si>
    <t>Наименование ответственного исполнителя, исполнителя - главного распорядителя средств бюджета городского округа город Воронеж (далее - ГРБС)</t>
  </si>
  <si>
    <t>Развитие образования</t>
  </si>
  <si>
    <t>всего</t>
  </si>
  <si>
    <t>в том числе по ГРБС:</t>
  </si>
  <si>
    <t>Управление строительной политики администрации городского округа город Воронеж</t>
  </si>
  <si>
    <t>Управление имущественных и земельных отношений администрации городского округа город Воронеж</t>
  </si>
  <si>
    <t>Управа Железнодорожного района</t>
  </si>
  <si>
    <t>Управа Коминтерновского района</t>
  </si>
  <si>
    <t>Управа Левобережного района</t>
  </si>
  <si>
    <t>Управа Ленинского района</t>
  </si>
  <si>
    <t>Управа Советского района</t>
  </si>
  <si>
    <t>Управа Центрального района</t>
  </si>
  <si>
    <t>Подпрограмма 1</t>
  </si>
  <si>
    <t xml:space="preserve">Развитие дошкольного образования </t>
  </si>
  <si>
    <t>Подпрограмма 2</t>
  </si>
  <si>
    <t>Развитие общего образования и дополнительного образования</t>
  </si>
  <si>
    <t>Подпрограмма 3</t>
  </si>
  <si>
    <t>Вовлечение молодежи в социальную практику</t>
  </si>
  <si>
    <t xml:space="preserve">Основное мероприятие 1 </t>
  </si>
  <si>
    <t>Создание условий для отдыха детей городского округа город Воронеж</t>
  </si>
  <si>
    <t>Детский сад на 220 мест по ул. Ростовской, 58/6</t>
  </si>
  <si>
    <t>Детский сад на 140 мест по ул. Хользунова,  38А</t>
  </si>
  <si>
    <t>1.2.1.15.</t>
  </si>
  <si>
    <t>Управление образования и молодежной политки администрации городского округа город Воронеж</t>
  </si>
  <si>
    <t xml:space="preserve">Приложение №3    </t>
  </si>
  <si>
    <t xml:space="preserve">к постановлению администрации  </t>
  </si>
  <si>
    <t xml:space="preserve">городского округа город Воронеж   </t>
  </si>
  <si>
    <t xml:space="preserve"> от __________ 2015   № ___________</t>
  </si>
  <si>
    <t xml:space="preserve"> Комплексная жилая застройка по ул.Шишкова,140б в г. Воронеже. Детский сад на 220 мест </t>
  </si>
  <si>
    <t>Школа на 825 мест по ул. Шишкова,140б в г. Воронеже</t>
  </si>
  <si>
    <t xml:space="preserve">                                                                                            </t>
  </si>
  <si>
    <t>Детский сад на 140 мест по ул. Сельская, 2c</t>
  </si>
  <si>
    <t>Детский сад на 80 мест по ул. 45 Стрелковой  дивизии, 226 б</t>
  </si>
  <si>
    <t>Расходы бюджета городского округа город Воронеж по годам реализации муниципальной программы, тыс. руб.</t>
  </si>
  <si>
    <t xml:space="preserve">                                                                     Приложение №3 к муниципальной программе</t>
  </si>
  <si>
    <t xml:space="preserve">Встроенно-пристроенный детский сад на 100 мест по ул. 9 Января, 241/9 </t>
  </si>
  <si>
    <t>Детский сад на 160 мест по ул. Острогожская, 168  п</t>
  </si>
  <si>
    <t>Детский сад на 150 мест по переулку Газовый, д.15 В</t>
  </si>
  <si>
    <t>Детский сад на 180 мест по Московскому проспекту, 142 ш*</t>
  </si>
  <si>
    <t>Приобретение в муниципальную собственность встроенно-пристроенных (встроенных) помещений под размещение детских садов с последующей реконструкцией</t>
  </si>
  <si>
    <t>Формирование новой технологической среды в муниципальной системе образования (обеспечение поставки современного оборудования (учебно-лабораторного, учебно – производственного и др.), мебели, учебных и учебно-наглядных пособий, совершенствование системы организации питания учащихся, обеспечение широкого использования информационно-коммуникационных технологий в образовательном процессе и управлении образованием, подключение учреждений дополнительного образования детей  к высокоскоростному доступу в сеть Интернет)</t>
  </si>
  <si>
    <t>Организация отдыха детей в каникулярное время,  временного трудоустройства в период летних школьных каникул старшеклассников в возрасте от 14 до 18 лет</t>
  </si>
  <si>
    <t>Развитие  инфраструктуры и сети образовательных организаций с учетом прогноза демографического развития городского округа город Воронеж</t>
  </si>
  <si>
    <t>Строительство общеобразовательной школы на 825 учащихся в микрорайоне Антонова-Овсеенко</t>
  </si>
  <si>
    <t>Строительство спортивного зала с теплым переходом к зданию МБОУ гимназия им. академика Н.Г. Басова при ВГУ г. Воронеж (завершение строительства)</t>
  </si>
  <si>
    <t>Проведение капитального ремонта и реконструкции зданий общеобразовательных организаций  и организаций дополнительного образования детей</t>
  </si>
  <si>
    <t>Вовлечение молодежи в социальную практику, обеспечение поддерджки научной и творческой активности молодежи</t>
  </si>
  <si>
    <t xml:space="preserve">Наименование муниципальной программы, подпрограммы,  основного мероприятия </t>
  </si>
  <si>
    <t>Выплата единовременного пособия при всех формах устройства детей, лишенных родительского попечения,  в семью</t>
  </si>
  <si>
    <t>Выплата единовременного пособия при устройстве в семью ребенка-инвалида, достигшего возраста 10 лет, а также одновременной передаче на воспитание в семью ребенка с его братьями (сестрами)</t>
  </si>
  <si>
    <t>Организация и проведение городских мероприятий по социализации, адаптации и интеграции в общество детей-сирот и детей, оставшихся без попечения родителей</t>
  </si>
  <si>
    <t>Вовлечение    молодежи     в     социальную     практику</t>
  </si>
  <si>
    <t>3.3.</t>
  </si>
  <si>
    <t>Социализация детей-сирот и детей, нуждающихся в защите государства</t>
  </si>
  <si>
    <t>1.2.2.13.</t>
  </si>
  <si>
    <t xml:space="preserve">Встроенно-пристроенный детский сад на 100 мест по ул. 9 Января, 243* </t>
  </si>
  <si>
    <t>* - окончательная стоимость объекта будет определена после проведения экспертизы</t>
  </si>
  <si>
    <t xml:space="preserve">Строительство общеобразовательной школы на 33 класса в квартале ВГУ  на Московском проспекте г. Воронежа (завершение строительства);  </t>
  </si>
  <si>
    <t>Строительство   начальной общеобразовательной     школы     на    350    учащихся   в    микрорайоне   Плехановская - Донбасская</t>
  </si>
  <si>
    <t xml:space="preserve">Строительство пристроек к существующим образовательным организациям:
 МБОУ СОШ № 54, спортивный зал  с теплым переходом  к зданию МБОУ гимназия им. академика Н.Г. Басова при ВГУ, г. Воронеж
</t>
  </si>
  <si>
    <t xml:space="preserve">Детский сад на 220 мест (с котельной)             по Олимпийскому бульвару, 4/5                                                        </t>
  </si>
  <si>
    <t>Детский сад № 13 на 60 мест  (с котельной)     по ул. Ольминского, 28</t>
  </si>
  <si>
    <t>2.3.1.11</t>
  </si>
  <si>
    <t>1.2.1.16.</t>
  </si>
  <si>
    <t xml:space="preserve"> Комплексная жилая застройка микрорайона А-I по ул.Острогожскаяа,р.п. Шилово города  Воронежа. Детский сад на 220 мест </t>
  </si>
  <si>
    <t>Комплексное освоение в целях жилищного строительства микрорайона по ул. Ильюшина, 13 в г. Воронеже. Детский сад на 250 мест</t>
  </si>
  <si>
    <t>1.4.1.1.</t>
  </si>
  <si>
    <t>1.4.2.</t>
  </si>
  <si>
    <t>1.4.2.1.</t>
  </si>
  <si>
    <t>1.4.2.2.</t>
  </si>
  <si>
    <t>1.4.2.3.</t>
  </si>
  <si>
    <t>1.4.2.4.</t>
  </si>
  <si>
    <t>Строительство детских садов  строительными  организациями с последующим их приобретением в муниципальную собственность:</t>
  </si>
  <si>
    <t>Обеспечение высокого качества услуг дошкольного образования, развитие вариативных форм и оказание мер поддержки негосударственному сектору дошкольного образования</t>
  </si>
  <si>
    <t>Исполняющий обязанности руководителя управления образования и молодежной политики                                                                                                                             С.С. Долгих</t>
  </si>
  <si>
    <t>Ресурсное обеспечение и прогнозная (справочная) оценка расходов федерального, областного и бюджета городского округа город Воронеж, внебюджетных источников на реализацию муниципальной программы городского округа город Воронеж «Развитие образования» в разрезе мероприятий подпрограмм и основного мероприятия</t>
  </si>
  <si>
    <t xml:space="preserve"> Приложение №2 к муниципальной программе городского округа город Воронеж «Развитие образования»</t>
  </si>
  <si>
    <t>Расходы бюджета городского округа город Воронеж на реализацию муниципальной программы
городского округа город Воронеж «Развитие образования»  в разрезе главных распорядителей средств бюджета городского округа город Воронеж</t>
  </si>
  <si>
    <t xml:space="preserve">                                                         городского округа город Воронеж «Развитие образования»</t>
  </si>
  <si>
    <t>«Развитие образования»</t>
  </si>
  <si>
    <t>«Развитие дошкольного образования»</t>
  </si>
  <si>
    <t>Возврат бывших помещений МДОУ «Детский сад общеразвивающего вида №34», расположенных по адресу: ул. Маршака,12 (заняты МОУ ДОД «Детская школа искусств № 2»),  к первоначальному использованию</t>
  </si>
  <si>
    <t>Возврат бывшего детского сада № 38 (ул. Студенческая, 33) к первоначальному использованию, присоединение объекта  в качестве дополнительного здания МБДОУ «Детский сад общеразвивающего вида № 17»</t>
  </si>
  <si>
    <t>Возврат бывших яслей-сада № 55 (ул. Пушкинская, 44) к первоначальному использованию, присоединение объекта в качестве дополнительного здания к МБДОУ «Детский сад общеразвивающего вида № 9»</t>
  </si>
  <si>
    <t>Открытие дополнительной группы в  МБДОУ "«Детский сад общеразвивающего вида № 116»</t>
  </si>
  <si>
    <t>Открытие дополнительной группы в  МБДОУ «Центр развития ребёнка-детский сад № 53»</t>
  </si>
  <si>
    <t>Детский сад на 220 мест по ул. Ростовская, 69а, в городском округе город Воронеж (завершение строительства)</t>
  </si>
  <si>
    <t>Детский сад на 220 мест по ул. Минская в г. Воронеже (завершение строительства)</t>
  </si>
  <si>
    <t>Детский    сад     на     220    мест  по    ул. Мордасовой,  2 а</t>
  </si>
  <si>
    <t>Детский сад  на 220 мест в гмкр. Подгорное, ул. Дмитрия Горина, 63</t>
  </si>
  <si>
    <t xml:space="preserve">Детский сад на 150 мест по Московскому проспекту,  142 е </t>
  </si>
  <si>
    <t>Детский сад на 150 мест в гмкр. Подклетное, ул. Красочная, 1</t>
  </si>
  <si>
    <t>Детский сад на 120 мест по пер. Лиственный, 2б</t>
  </si>
  <si>
    <t xml:space="preserve">Детский сад на 220 мест по  ул. В. Невского – б. Победы </t>
  </si>
  <si>
    <t>Детский сад на 220 мест по ул. Арзамасская – Ленинский проспект</t>
  </si>
  <si>
    <t>Детский сад на 120 мест в мкр.Малышево, ул. Школьная, 52</t>
  </si>
  <si>
    <t>Детский сад на 220 мест в гмкр. Тенистый, ул. Тепличная,  26д</t>
  </si>
  <si>
    <t>Реконструкция МДОУ «Детский сад № 75» (ул. Летчика Колесниченко, 59)</t>
  </si>
  <si>
    <t xml:space="preserve">Бывшие помещения МДОУ «Детский сад общеразвивающего вида №34», расположенные по адресу: ул. Маршака,12 </t>
  </si>
  <si>
    <t>Проведение муниципального конкурса «Воспитатель года»</t>
  </si>
  <si>
    <t xml:space="preserve"> «Развитие общего и дополнительного образования»</t>
  </si>
  <si>
    <t>Строительство  общеобразовательных организаций (в поселке Репное, в квартале ВГУ на Московском проспекте, в районе ул. Ломоносова, школа   в районе больницы «Электроника», школа в микрорайоне Плехановская - Донбасская, школа  в микрорайоне Антонова-Овсеенко, школа  в районе ул. В. Невского - Мордасовой, школа в микрорайоне «Новый» по ул. 9 Января, 2 школы по ул. Шишкова, 140б)</t>
  </si>
  <si>
    <t>Строительство общеобразовательной школы на 825 учащихся в районе больницы «Электроника»</t>
  </si>
  <si>
    <t>Строительство общеобразовательной школы на 825 учащихся в районе ул. В. Невского - Мордасовой</t>
  </si>
  <si>
    <t>Строительство общеобразовательной школы на 825 учащихся в микрорайоне «Новый» по ул. 9 Января</t>
  </si>
  <si>
    <t>Строительство объекта «Комплексная  жилая застройка микрорайона А-I по ул. Острогожская р.п. Шилово города Воронежа. Школа на 825 мест»</t>
  </si>
  <si>
    <t xml:space="preserve">  Стимулирование мотивации непрерывного профессионального развития,  творческой активности педагогов, создание условий для выявления и обмена лучшими практиками  посредством участия в городских и региональных педагогических мероприятиях, таких как  конкурсы: «Учитель года», «Педагогический дебют», «Воспитатель года»</t>
  </si>
  <si>
    <t>Осуществление финансирования МКУ «Центр развития образования» на выполнение им муниципального задания на выполнение работы по оказанию методической и информационной помощи муниципальным образовательным организациям</t>
  </si>
  <si>
    <t>Доплата к пенсии неработающим пенсионерам,  имеющим почетное звание «Заслуженный учитель Российской Федерации»</t>
  </si>
  <si>
    <t>Обеспечение деятельности муниципального казенного учреждения городского округа город Воронеж «Центр молоеджных проектов и программ»</t>
  </si>
  <si>
    <t>Оранизация и проведение городских мероприятий по пропаганде различных форм семейного устройства детей-сирот и детей, оставшихся без попечения родителей (городская акция «Я ищу тебя, мама!»)</t>
  </si>
  <si>
    <t>Возврат  бывшего детского сада  № 10 (ул. Минская, 5а)  к первоначальному использованию, присоединение объекта в качестве дополнительного здания к МБДОУ «Детский сад № 43»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</si>
</sst>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&quot;р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4"/>
      <color indexed="8"/>
      <name val="Calibri"/>
      <family val="2"/>
    </font>
    <font>
      <sz val="18"/>
      <name val="Times New Roman"/>
      <family val="1"/>
    </font>
    <font>
      <strike/>
      <sz val="14"/>
      <name val="Calibri"/>
      <family val="2"/>
    </font>
    <font>
      <sz val="12"/>
      <name val="Arial Cyr"/>
      <family val="0"/>
    </font>
    <font>
      <strike/>
      <sz val="12"/>
      <name val="Times New Roman"/>
      <family val="1"/>
    </font>
    <font>
      <strike/>
      <sz val="12"/>
      <name val="Calibri"/>
      <family val="2"/>
    </font>
    <font>
      <b/>
      <sz val="12"/>
      <name val="Times New Roman"/>
      <family val="1"/>
    </font>
    <font>
      <b/>
      <strike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8" fillId="0" borderId="0" xfId="53" applyFont="1" applyFill="1">
      <alignment/>
      <protection/>
    </xf>
    <xf numFmtId="4" fontId="8" fillId="0" borderId="0" xfId="53" applyNumberFormat="1" applyFont="1" applyFill="1">
      <alignment/>
      <protection/>
    </xf>
    <xf numFmtId="4" fontId="10" fillId="0" borderId="0" xfId="53" applyNumberFormat="1" applyFont="1" applyFill="1">
      <alignment/>
      <protection/>
    </xf>
    <xf numFmtId="0" fontId="10" fillId="0" borderId="0" xfId="53" applyFont="1" applyFill="1">
      <alignment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" fontId="12" fillId="0" borderId="0" xfId="53" applyNumberFormat="1" applyFont="1" applyFill="1" applyBorder="1" applyAlignment="1">
      <alignment horizontal="center" vertical="center" wrapText="1"/>
      <protection/>
    </xf>
    <xf numFmtId="0" fontId="13" fillId="0" borderId="0" xfId="53" applyFont="1" applyFill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wrapText="1"/>
      <protection/>
    </xf>
    <xf numFmtId="172" fontId="14" fillId="0" borderId="10" xfId="53" applyNumberFormat="1" applyFont="1" applyFill="1" applyBorder="1" applyAlignment="1">
      <alignment horizontal="right" wrapText="1"/>
      <protection/>
    </xf>
    <xf numFmtId="4" fontId="13" fillId="0" borderId="0" xfId="53" applyNumberFormat="1" applyFont="1" applyFill="1">
      <alignment/>
      <protection/>
    </xf>
    <xf numFmtId="0" fontId="2" fillId="0" borderId="10" xfId="0" applyFont="1" applyFill="1" applyBorder="1" applyAlignment="1">
      <alignment vertical="top" wrapText="1"/>
    </xf>
    <xf numFmtId="4" fontId="13" fillId="0" borderId="0" xfId="53" applyNumberFormat="1" applyFont="1" applyFill="1" applyBorder="1">
      <alignment/>
      <protection/>
    </xf>
    <xf numFmtId="0" fontId="13" fillId="0" borderId="0" xfId="53" applyFont="1" applyFill="1" applyBorder="1">
      <alignment/>
      <protection/>
    </xf>
    <xf numFmtId="4" fontId="14" fillId="0" borderId="10" xfId="53" applyNumberFormat="1" applyFont="1" applyFill="1" applyBorder="1" applyAlignment="1">
      <alignment horizontal="right" wrapText="1"/>
      <protection/>
    </xf>
    <xf numFmtId="0" fontId="15" fillId="0" borderId="0" xfId="53" applyFont="1" applyFill="1">
      <alignment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wrapText="1"/>
      <protection/>
    </xf>
    <xf numFmtId="0" fontId="6" fillId="0" borderId="0" xfId="0" applyFont="1" applyFill="1" applyAlignment="1">
      <alignment vertical="center"/>
    </xf>
    <xf numFmtId="179" fontId="2" fillId="0" borderId="0" xfId="53" applyNumberFormat="1" applyFont="1" applyFill="1" applyBorder="1" applyAlignment="1">
      <alignment horizontal="right" wrapText="1"/>
      <protection/>
    </xf>
    <xf numFmtId="181" fontId="2" fillId="0" borderId="0" xfId="53" applyNumberFormat="1" applyFont="1" applyFill="1" applyBorder="1" applyAlignment="1">
      <alignment horizontal="right" wrapText="1"/>
      <protection/>
    </xf>
    <xf numFmtId="179" fontId="8" fillId="0" borderId="0" xfId="53" applyNumberFormat="1" applyFont="1" applyFill="1">
      <alignment/>
      <protection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49" fontId="2" fillId="0" borderId="0" xfId="53" applyNumberFormat="1" applyFont="1" applyFill="1" applyBorder="1" applyAlignment="1">
      <alignment horizontal="center" vertical="center" textRotation="180" wrapText="1"/>
      <protection/>
    </xf>
    <xf numFmtId="0" fontId="2" fillId="0" borderId="0" xfId="0" applyFont="1" applyFill="1" applyBorder="1" applyAlignment="1">
      <alignment horizontal="center" vertical="center" textRotation="180" wrapText="1"/>
    </xf>
    <xf numFmtId="4" fontId="2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2" fillId="0" borderId="12" xfId="53" applyFont="1" applyFill="1" applyBorder="1" applyAlignment="1">
      <alignment wrapText="1"/>
      <protection/>
    </xf>
    <xf numFmtId="4" fontId="2" fillId="0" borderId="12" xfId="53" applyNumberFormat="1" applyFont="1" applyFill="1" applyBorder="1" applyAlignment="1">
      <alignment horizontal="right" vertical="center" wrapText="1"/>
      <protection/>
    </xf>
    <xf numFmtId="0" fontId="2" fillId="0" borderId="13" xfId="53" applyFont="1" applyFill="1" applyBorder="1" applyAlignment="1">
      <alignment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17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" fontId="6" fillId="36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5" xfId="53" applyNumberFormat="1" applyFont="1" applyFill="1" applyBorder="1" applyAlignment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2" fillId="0" borderId="13" xfId="53" applyNumberFormat="1" applyFont="1" applyFill="1" applyBorder="1" applyAlignment="1">
      <alignment horizontal="center" vertical="center" textRotation="180" wrapText="1"/>
      <protection/>
    </xf>
    <xf numFmtId="0" fontId="2" fillId="0" borderId="13" xfId="0" applyFont="1" applyFill="1" applyBorder="1" applyAlignment="1">
      <alignment horizontal="center" vertical="center" textRotation="180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top" wrapText="1"/>
    </xf>
    <xf numFmtId="49" fontId="6" fillId="36" borderId="14" xfId="0" applyNumberFormat="1" applyFont="1" applyFill="1" applyBorder="1" applyAlignment="1">
      <alignment horizontal="center" vertical="top" wrapText="1"/>
    </xf>
    <xf numFmtId="49" fontId="6" fillId="36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9" fontId="6" fillId="36" borderId="12" xfId="53" applyNumberFormat="1" applyFont="1" applyFill="1" applyBorder="1" applyAlignment="1">
      <alignment horizontal="center" vertical="center" wrapText="1"/>
      <protection/>
    </xf>
    <xf numFmtId="49" fontId="6" fillId="36" borderId="14" xfId="53" applyNumberFormat="1" applyFont="1" applyFill="1" applyBorder="1" applyAlignment="1">
      <alignment horizontal="center" vertical="center" wrapText="1"/>
      <protection/>
    </xf>
    <xf numFmtId="49" fontId="6" fillId="36" borderId="13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525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7573625" y="1844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276225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7573625" y="5610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955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7573625" y="76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20955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7573625" y="10106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571500</xdr:rowOff>
    </xdr:from>
    <xdr:ext cx="20955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7573625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228600</xdr:rowOff>
    </xdr:from>
    <xdr:ext cx="209550" cy="257175"/>
    <xdr:sp fLocksText="0">
      <xdr:nvSpPr>
        <xdr:cNvPr id="6" name="TextBox 6"/>
        <xdr:cNvSpPr txBox="1">
          <a:spLocks noChangeArrowheads="1"/>
        </xdr:cNvSpPr>
      </xdr:nvSpPr>
      <xdr:spPr>
        <a:xfrm>
          <a:off x="17573625" y="16116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20955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7573625" y="1934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180975</xdr:rowOff>
    </xdr:from>
    <xdr:ext cx="20955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7573625" y="19526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955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7573625" y="21155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304800</xdr:rowOff>
    </xdr:from>
    <xdr:ext cx="20955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7573625" y="26136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20955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7573625" y="29051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20955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7573625" y="31708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20955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7573625" y="33547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295275</xdr:rowOff>
    </xdr:from>
    <xdr:ext cx="209550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7573625" y="36652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209550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7573625" y="40805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209550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7573625" y="44462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123825</xdr:rowOff>
    </xdr:from>
    <xdr:ext cx="209550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17573625" y="47701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200025</xdr:rowOff>
    </xdr:from>
    <xdr:ext cx="209550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17573625" y="56969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180975</xdr:rowOff>
    </xdr:from>
    <xdr:ext cx="209550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7573625" y="60540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257175</xdr:rowOff>
    </xdr:from>
    <xdr:ext cx="209550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7573625" y="63779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209550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7573625" y="65608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200025</xdr:rowOff>
    </xdr:from>
    <xdr:ext cx="209550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17573625" y="6919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9525</xdr:rowOff>
    </xdr:from>
    <xdr:ext cx="209550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7573625" y="72904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228600</xdr:rowOff>
    </xdr:from>
    <xdr:ext cx="209550" cy="257175"/>
    <xdr:sp fLocksText="0">
      <xdr:nvSpPr>
        <xdr:cNvPr id="24" name="TextBox 24"/>
        <xdr:cNvSpPr txBox="1">
          <a:spLocks noChangeArrowheads="1"/>
        </xdr:cNvSpPr>
      </xdr:nvSpPr>
      <xdr:spPr>
        <a:xfrm>
          <a:off x="17573625" y="762381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0</xdr:rowOff>
    </xdr:from>
    <xdr:ext cx="209550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17573625" y="8228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266700</xdr:rowOff>
    </xdr:from>
    <xdr:ext cx="209550" cy="257175"/>
    <xdr:sp fLocksText="0">
      <xdr:nvSpPr>
        <xdr:cNvPr id="26" name="TextBox 26"/>
        <xdr:cNvSpPr txBox="1">
          <a:spLocks noChangeArrowheads="1"/>
        </xdr:cNvSpPr>
      </xdr:nvSpPr>
      <xdr:spPr>
        <a:xfrm>
          <a:off x="17573625" y="825531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244</xdr:row>
      <xdr:rowOff>0</xdr:rowOff>
    </xdr:from>
    <xdr:ext cx="209550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17573625" y="83886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9525</xdr:rowOff>
    </xdr:from>
    <xdr:ext cx="209550" cy="257175"/>
    <xdr:sp fLocksText="0">
      <xdr:nvSpPr>
        <xdr:cNvPr id="28" name="TextBox 28"/>
        <xdr:cNvSpPr txBox="1">
          <a:spLocks noChangeArrowheads="1"/>
        </xdr:cNvSpPr>
      </xdr:nvSpPr>
      <xdr:spPr>
        <a:xfrm>
          <a:off x="17573625" y="842010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254</xdr:row>
      <xdr:rowOff>0</xdr:rowOff>
    </xdr:from>
    <xdr:ext cx="209550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17573625" y="87734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261</xdr:row>
      <xdr:rowOff>104775</xdr:rowOff>
    </xdr:from>
    <xdr:ext cx="209550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17573625" y="90116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267</xdr:row>
      <xdr:rowOff>28575</xdr:rowOff>
    </xdr:from>
    <xdr:ext cx="209550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17573625" y="92163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209550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17573625" y="95021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247650</xdr:rowOff>
    </xdr:from>
    <xdr:ext cx="209550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17573625" y="96354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279</xdr:row>
      <xdr:rowOff>0</xdr:rowOff>
    </xdr:from>
    <xdr:ext cx="209550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7573625" y="96354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284</xdr:row>
      <xdr:rowOff>0</xdr:rowOff>
    </xdr:from>
    <xdr:ext cx="209550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17573625" y="98117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209550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17573625" y="99736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1038225</xdr:colOff>
      <xdr:row>289</xdr:row>
      <xdr:rowOff>0</xdr:rowOff>
    </xdr:from>
    <xdr:ext cx="171450" cy="266700"/>
    <xdr:sp fLocksText="0">
      <xdr:nvSpPr>
        <xdr:cNvPr id="37" name="TextBox 37"/>
        <xdr:cNvSpPr txBox="1">
          <a:spLocks noChangeArrowheads="1"/>
        </xdr:cNvSpPr>
      </xdr:nvSpPr>
      <xdr:spPr>
        <a:xfrm flipH="1">
          <a:off x="17211675" y="997362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294</xdr:row>
      <xdr:rowOff>0</xdr:rowOff>
    </xdr:from>
    <xdr:ext cx="209550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17573625" y="101488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297</xdr:row>
      <xdr:rowOff>0</xdr:rowOff>
    </xdr:from>
    <xdr:ext cx="209550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17573625" y="102346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302</xdr:row>
      <xdr:rowOff>0</xdr:rowOff>
    </xdr:from>
    <xdr:ext cx="209550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17573625" y="104308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307</xdr:row>
      <xdr:rowOff>0</xdr:rowOff>
    </xdr:from>
    <xdr:ext cx="209550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17573625" y="106146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209550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17573625" y="107661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318</xdr:row>
      <xdr:rowOff>342900</xdr:rowOff>
    </xdr:from>
    <xdr:ext cx="209550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17573625" y="110309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209550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7573625" y="11248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209550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7573625" y="11248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209550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17573625" y="11248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328</xdr:row>
      <xdr:rowOff>0</xdr:rowOff>
    </xdr:from>
    <xdr:ext cx="209550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17573625" y="11358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330</xdr:row>
      <xdr:rowOff>0</xdr:rowOff>
    </xdr:from>
    <xdr:ext cx="209550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9401175" y="115443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341</xdr:row>
      <xdr:rowOff>0</xdr:rowOff>
    </xdr:from>
    <xdr:ext cx="209550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17573625" y="11891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209550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17573625" y="1219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209550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17573625" y="1219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209550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17573625" y="1219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358</xdr:row>
      <xdr:rowOff>657225</xdr:rowOff>
    </xdr:from>
    <xdr:ext cx="209550" cy="257175"/>
    <xdr:sp fLocksText="0">
      <xdr:nvSpPr>
        <xdr:cNvPr id="53" name="TextBox 53"/>
        <xdr:cNvSpPr txBox="1">
          <a:spLocks noChangeArrowheads="1"/>
        </xdr:cNvSpPr>
      </xdr:nvSpPr>
      <xdr:spPr>
        <a:xfrm>
          <a:off x="17573625" y="1252442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370</xdr:row>
      <xdr:rowOff>276225</xdr:rowOff>
    </xdr:from>
    <xdr:ext cx="209550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17573625" y="128968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380</xdr:row>
      <xdr:rowOff>276225</xdr:rowOff>
    </xdr:from>
    <xdr:ext cx="209550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17573625" y="132454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389</xdr:row>
      <xdr:rowOff>371475</xdr:rowOff>
    </xdr:from>
    <xdr:ext cx="209550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17573625" y="135855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400</xdr:row>
      <xdr:rowOff>152400</xdr:rowOff>
    </xdr:from>
    <xdr:ext cx="209550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17573625" y="139388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415</xdr:row>
      <xdr:rowOff>257175</xdr:rowOff>
    </xdr:from>
    <xdr:ext cx="209550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17573625" y="144913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425</xdr:row>
      <xdr:rowOff>9525</xdr:rowOff>
    </xdr:from>
    <xdr:ext cx="209550" cy="266700"/>
    <xdr:sp fLocksText="0">
      <xdr:nvSpPr>
        <xdr:cNvPr id="59" name="TextBox 59"/>
        <xdr:cNvSpPr txBox="1">
          <a:spLocks noChangeArrowheads="1"/>
        </xdr:cNvSpPr>
      </xdr:nvSpPr>
      <xdr:spPr>
        <a:xfrm>
          <a:off x="17573625" y="147666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430</xdr:row>
      <xdr:rowOff>0</xdr:rowOff>
    </xdr:from>
    <xdr:ext cx="209550" cy="266700"/>
    <xdr:sp fLocksText="0">
      <xdr:nvSpPr>
        <xdr:cNvPr id="60" name="TextBox 60"/>
        <xdr:cNvSpPr txBox="1">
          <a:spLocks noChangeArrowheads="1"/>
        </xdr:cNvSpPr>
      </xdr:nvSpPr>
      <xdr:spPr>
        <a:xfrm>
          <a:off x="17573625" y="149542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440</xdr:row>
      <xdr:rowOff>0</xdr:rowOff>
    </xdr:from>
    <xdr:ext cx="209550" cy="266700"/>
    <xdr:sp fLocksText="0">
      <xdr:nvSpPr>
        <xdr:cNvPr id="61" name="TextBox 61"/>
        <xdr:cNvSpPr txBox="1">
          <a:spLocks noChangeArrowheads="1"/>
        </xdr:cNvSpPr>
      </xdr:nvSpPr>
      <xdr:spPr>
        <a:xfrm>
          <a:off x="17573625" y="153190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445</xdr:row>
      <xdr:rowOff>0</xdr:rowOff>
    </xdr:from>
    <xdr:ext cx="209550" cy="266700"/>
    <xdr:sp fLocksText="0">
      <xdr:nvSpPr>
        <xdr:cNvPr id="62" name="TextBox 62"/>
        <xdr:cNvSpPr txBox="1">
          <a:spLocks noChangeArrowheads="1"/>
        </xdr:cNvSpPr>
      </xdr:nvSpPr>
      <xdr:spPr>
        <a:xfrm>
          <a:off x="17573625" y="154962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445</xdr:row>
      <xdr:rowOff>0</xdr:rowOff>
    </xdr:from>
    <xdr:ext cx="209550" cy="266700"/>
    <xdr:sp fLocksText="0">
      <xdr:nvSpPr>
        <xdr:cNvPr id="63" name="TextBox 63"/>
        <xdr:cNvSpPr txBox="1">
          <a:spLocks noChangeArrowheads="1"/>
        </xdr:cNvSpPr>
      </xdr:nvSpPr>
      <xdr:spPr>
        <a:xfrm>
          <a:off x="17573625" y="154962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448</xdr:row>
      <xdr:rowOff>0</xdr:rowOff>
    </xdr:from>
    <xdr:ext cx="209550" cy="266700"/>
    <xdr:sp fLocksText="0">
      <xdr:nvSpPr>
        <xdr:cNvPr id="64" name="TextBox 64"/>
        <xdr:cNvSpPr txBox="1">
          <a:spLocks noChangeArrowheads="1"/>
        </xdr:cNvSpPr>
      </xdr:nvSpPr>
      <xdr:spPr>
        <a:xfrm>
          <a:off x="17573625" y="156248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453</xdr:row>
      <xdr:rowOff>0</xdr:rowOff>
    </xdr:from>
    <xdr:ext cx="209550" cy="266700"/>
    <xdr:sp fLocksText="0">
      <xdr:nvSpPr>
        <xdr:cNvPr id="65" name="TextBox 65"/>
        <xdr:cNvSpPr txBox="1">
          <a:spLocks noChangeArrowheads="1"/>
        </xdr:cNvSpPr>
      </xdr:nvSpPr>
      <xdr:spPr>
        <a:xfrm>
          <a:off x="17573625" y="158667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457</xdr:row>
      <xdr:rowOff>295275</xdr:rowOff>
    </xdr:from>
    <xdr:ext cx="209550" cy="266700"/>
    <xdr:sp fLocksText="0">
      <xdr:nvSpPr>
        <xdr:cNvPr id="66" name="TextBox 66"/>
        <xdr:cNvSpPr txBox="1">
          <a:spLocks noChangeArrowheads="1"/>
        </xdr:cNvSpPr>
      </xdr:nvSpPr>
      <xdr:spPr>
        <a:xfrm>
          <a:off x="17573625" y="160581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463</xdr:row>
      <xdr:rowOff>0</xdr:rowOff>
    </xdr:from>
    <xdr:ext cx="209550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17573625" y="162563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467</xdr:row>
      <xdr:rowOff>190500</xdr:rowOff>
    </xdr:from>
    <xdr:ext cx="209550" cy="266700"/>
    <xdr:sp fLocksText="0">
      <xdr:nvSpPr>
        <xdr:cNvPr id="68" name="TextBox 68"/>
        <xdr:cNvSpPr txBox="1">
          <a:spLocks noChangeArrowheads="1"/>
        </xdr:cNvSpPr>
      </xdr:nvSpPr>
      <xdr:spPr>
        <a:xfrm>
          <a:off x="17573625" y="164334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474</xdr:row>
      <xdr:rowOff>276225</xdr:rowOff>
    </xdr:from>
    <xdr:ext cx="209550" cy="266700"/>
    <xdr:sp fLocksText="0">
      <xdr:nvSpPr>
        <xdr:cNvPr id="69" name="TextBox 69"/>
        <xdr:cNvSpPr txBox="1">
          <a:spLocks noChangeArrowheads="1"/>
        </xdr:cNvSpPr>
      </xdr:nvSpPr>
      <xdr:spPr>
        <a:xfrm>
          <a:off x="17573625" y="166973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485</xdr:row>
      <xdr:rowOff>152400</xdr:rowOff>
    </xdr:from>
    <xdr:ext cx="209550" cy="257175"/>
    <xdr:sp fLocksText="0">
      <xdr:nvSpPr>
        <xdr:cNvPr id="70" name="TextBox 70"/>
        <xdr:cNvSpPr txBox="1">
          <a:spLocks noChangeArrowheads="1"/>
        </xdr:cNvSpPr>
      </xdr:nvSpPr>
      <xdr:spPr>
        <a:xfrm>
          <a:off x="17573625" y="1703641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495</xdr:row>
      <xdr:rowOff>0</xdr:rowOff>
    </xdr:from>
    <xdr:ext cx="209550" cy="266700"/>
    <xdr:sp fLocksText="0">
      <xdr:nvSpPr>
        <xdr:cNvPr id="71" name="TextBox 71"/>
        <xdr:cNvSpPr txBox="1">
          <a:spLocks noChangeArrowheads="1"/>
        </xdr:cNvSpPr>
      </xdr:nvSpPr>
      <xdr:spPr>
        <a:xfrm>
          <a:off x="17573625" y="173869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505</xdr:row>
      <xdr:rowOff>228600</xdr:rowOff>
    </xdr:from>
    <xdr:ext cx="209550" cy="257175"/>
    <xdr:sp fLocksText="0">
      <xdr:nvSpPr>
        <xdr:cNvPr id="72" name="TextBox 72"/>
        <xdr:cNvSpPr txBox="1">
          <a:spLocks noChangeArrowheads="1"/>
        </xdr:cNvSpPr>
      </xdr:nvSpPr>
      <xdr:spPr>
        <a:xfrm>
          <a:off x="17573625" y="177384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514</xdr:row>
      <xdr:rowOff>342900</xdr:rowOff>
    </xdr:from>
    <xdr:ext cx="209550" cy="257175"/>
    <xdr:sp fLocksText="0">
      <xdr:nvSpPr>
        <xdr:cNvPr id="73" name="TextBox 73"/>
        <xdr:cNvSpPr txBox="1">
          <a:spLocks noChangeArrowheads="1"/>
        </xdr:cNvSpPr>
      </xdr:nvSpPr>
      <xdr:spPr>
        <a:xfrm>
          <a:off x="17573625" y="1806416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525</xdr:row>
      <xdr:rowOff>0</xdr:rowOff>
    </xdr:from>
    <xdr:ext cx="209550" cy="266700"/>
    <xdr:sp fLocksText="0">
      <xdr:nvSpPr>
        <xdr:cNvPr id="74" name="TextBox 74"/>
        <xdr:cNvSpPr txBox="1">
          <a:spLocks noChangeArrowheads="1"/>
        </xdr:cNvSpPr>
      </xdr:nvSpPr>
      <xdr:spPr>
        <a:xfrm>
          <a:off x="17573625" y="1844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525</xdr:row>
      <xdr:rowOff>0</xdr:rowOff>
    </xdr:from>
    <xdr:ext cx="209550" cy="266700"/>
    <xdr:sp fLocksText="0">
      <xdr:nvSpPr>
        <xdr:cNvPr id="75" name="TextBox 75"/>
        <xdr:cNvSpPr txBox="1">
          <a:spLocks noChangeArrowheads="1"/>
        </xdr:cNvSpPr>
      </xdr:nvSpPr>
      <xdr:spPr>
        <a:xfrm>
          <a:off x="17573625" y="1844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535</xdr:row>
      <xdr:rowOff>123825</xdr:rowOff>
    </xdr:from>
    <xdr:ext cx="209550" cy="266700"/>
    <xdr:sp fLocksText="0">
      <xdr:nvSpPr>
        <xdr:cNvPr id="76" name="TextBox 76"/>
        <xdr:cNvSpPr txBox="1">
          <a:spLocks noChangeArrowheads="1"/>
        </xdr:cNvSpPr>
      </xdr:nvSpPr>
      <xdr:spPr>
        <a:xfrm>
          <a:off x="17573625" y="188071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545</xdr:row>
      <xdr:rowOff>0</xdr:rowOff>
    </xdr:from>
    <xdr:ext cx="285750" cy="266700"/>
    <xdr:sp fLocksText="0">
      <xdr:nvSpPr>
        <xdr:cNvPr id="77" name="TextBox 77"/>
        <xdr:cNvSpPr txBox="1">
          <a:spLocks noChangeArrowheads="1"/>
        </xdr:cNvSpPr>
      </xdr:nvSpPr>
      <xdr:spPr>
        <a:xfrm>
          <a:off x="17573625" y="191481075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555</xdr:row>
      <xdr:rowOff>38100</xdr:rowOff>
    </xdr:from>
    <xdr:ext cx="209550" cy="257175"/>
    <xdr:sp fLocksText="0">
      <xdr:nvSpPr>
        <xdr:cNvPr id="78" name="TextBox 78"/>
        <xdr:cNvSpPr txBox="1">
          <a:spLocks noChangeArrowheads="1"/>
        </xdr:cNvSpPr>
      </xdr:nvSpPr>
      <xdr:spPr>
        <a:xfrm>
          <a:off x="17573625" y="1950339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568</xdr:row>
      <xdr:rowOff>152400</xdr:rowOff>
    </xdr:from>
    <xdr:ext cx="209550" cy="266700"/>
    <xdr:sp fLocksText="0">
      <xdr:nvSpPr>
        <xdr:cNvPr id="79" name="TextBox 79"/>
        <xdr:cNvSpPr txBox="1">
          <a:spLocks noChangeArrowheads="1"/>
        </xdr:cNvSpPr>
      </xdr:nvSpPr>
      <xdr:spPr>
        <a:xfrm>
          <a:off x="17573625" y="1995487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563</xdr:row>
      <xdr:rowOff>0</xdr:rowOff>
    </xdr:from>
    <xdr:ext cx="209550" cy="266700"/>
    <xdr:sp fLocksText="0">
      <xdr:nvSpPr>
        <xdr:cNvPr id="80" name="TextBox 80"/>
        <xdr:cNvSpPr txBox="1">
          <a:spLocks noChangeArrowheads="1"/>
        </xdr:cNvSpPr>
      </xdr:nvSpPr>
      <xdr:spPr>
        <a:xfrm>
          <a:off x="17573625" y="197462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309</xdr:row>
      <xdr:rowOff>0</xdr:rowOff>
    </xdr:from>
    <xdr:ext cx="209550" cy="266700"/>
    <xdr:sp fLocksText="0">
      <xdr:nvSpPr>
        <xdr:cNvPr id="81" name="TextBox 81"/>
        <xdr:cNvSpPr txBox="1">
          <a:spLocks noChangeArrowheads="1"/>
        </xdr:cNvSpPr>
      </xdr:nvSpPr>
      <xdr:spPr>
        <a:xfrm>
          <a:off x="17573625" y="106813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525</xdr:row>
      <xdr:rowOff>0</xdr:rowOff>
    </xdr:from>
    <xdr:ext cx="209550" cy="266700"/>
    <xdr:sp fLocksText="0">
      <xdr:nvSpPr>
        <xdr:cNvPr id="82" name="TextBox 82"/>
        <xdr:cNvSpPr txBox="1">
          <a:spLocks noChangeArrowheads="1"/>
        </xdr:cNvSpPr>
      </xdr:nvSpPr>
      <xdr:spPr>
        <a:xfrm>
          <a:off x="17573625" y="1844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276225</xdr:rowOff>
    </xdr:from>
    <xdr:ext cx="209550" cy="266700"/>
    <xdr:sp fLocksText="0">
      <xdr:nvSpPr>
        <xdr:cNvPr id="83" name="TextBox 83"/>
        <xdr:cNvSpPr txBox="1">
          <a:spLocks noChangeArrowheads="1"/>
        </xdr:cNvSpPr>
      </xdr:nvSpPr>
      <xdr:spPr>
        <a:xfrm>
          <a:off x="17573625" y="5610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9550" cy="266700"/>
    <xdr:sp fLocksText="0">
      <xdr:nvSpPr>
        <xdr:cNvPr id="84" name="TextBox 84"/>
        <xdr:cNvSpPr txBox="1">
          <a:spLocks noChangeArrowheads="1"/>
        </xdr:cNvSpPr>
      </xdr:nvSpPr>
      <xdr:spPr>
        <a:xfrm>
          <a:off x="17573625" y="76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209550" cy="266700"/>
    <xdr:sp fLocksText="0">
      <xdr:nvSpPr>
        <xdr:cNvPr id="85" name="TextBox 85"/>
        <xdr:cNvSpPr txBox="1">
          <a:spLocks noChangeArrowheads="1"/>
        </xdr:cNvSpPr>
      </xdr:nvSpPr>
      <xdr:spPr>
        <a:xfrm>
          <a:off x="17573625" y="10106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571500</xdr:rowOff>
    </xdr:from>
    <xdr:ext cx="209550" cy="266700"/>
    <xdr:sp fLocksText="0">
      <xdr:nvSpPr>
        <xdr:cNvPr id="86" name="TextBox 86"/>
        <xdr:cNvSpPr txBox="1">
          <a:spLocks noChangeArrowheads="1"/>
        </xdr:cNvSpPr>
      </xdr:nvSpPr>
      <xdr:spPr>
        <a:xfrm>
          <a:off x="17573625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228600</xdr:rowOff>
    </xdr:from>
    <xdr:ext cx="209550" cy="257175"/>
    <xdr:sp fLocksText="0">
      <xdr:nvSpPr>
        <xdr:cNvPr id="87" name="TextBox 87"/>
        <xdr:cNvSpPr txBox="1">
          <a:spLocks noChangeArrowheads="1"/>
        </xdr:cNvSpPr>
      </xdr:nvSpPr>
      <xdr:spPr>
        <a:xfrm>
          <a:off x="17573625" y="16116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209550" cy="266700"/>
    <xdr:sp fLocksText="0">
      <xdr:nvSpPr>
        <xdr:cNvPr id="88" name="TextBox 88"/>
        <xdr:cNvSpPr txBox="1">
          <a:spLocks noChangeArrowheads="1"/>
        </xdr:cNvSpPr>
      </xdr:nvSpPr>
      <xdr:spPr>
        <a:xfrm>
          <a:off x="17573625" y="1934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180975</xdr:rowOff>
    </xdr:from>
    <xdr:ext cx="209550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17573625" y="19526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9550" cy="266700"/>
    <xdr:sp fLocksText="0">
      <xdr:nvSpPr>
        <xdr:cNvPr id="90" name="TextBox 90"/>
        <xdr:cNvSpPr txBox="1">
          <a:spLocks noChangeArrowheads="1"/>
        </xdr:cNvSpPr>
      </xdr:nvSpPr>
      <xdr:spPr>
        <a:xfrm>
          <a:off x="17573625" y="21155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304800</xdr:rowOff>
    </xdr:from>
    <xdr:ext cx="209550" cy="266700"/>
    <xdr:sp fLocksText="0">
      <xdr:nvSpPr>
        <xdr:cNvPr id="91" name="TextBox 91"/>
        <xdr:cNvSpPr txBox="1">
          <a:spLocks noChangeArrowheads="1"/>
        </xdr:cNvSpPr>
      </xdr:nvSpPr>
      <xdr:spPr>
        <a:xfrm>
          <a:off x="17573625" y="26136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209550" cy="266700"/>
    <xdr:sp fLocksText="0">
      <xdr:nvSpPr>
        <xdr:cNvPr id="92" name="TextBox 92"/>
        <xdr:cNvSpPr txBox="1">
          <a:spLocks noChangeArrowheads="1"/>
        </xdr:cNvSpPr>
      </xdr:nvSpPr>
      <xdr:spPr>
        <a:xfrm>
          <a:off x="17573625" y="29051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209550" cy="266700"/>
    <xdr:sp fLocksText="0">
      <xdr:nvSpPr>
        <xdr:cNvPr id="93" name="TextBox 93"/>
        <xdr:cNvSpPr txBox="1">
          <a:spLocks noChangeArrowheads="1"/>
        </xdr:cNvSpPr>
      </xdr:nvSpPr>
      <xdr:spPr>
        <a:xfrm>
          <a:off x="17573625" y="31708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209550" cy="266700"/>
    <xdr:sp fLocksText="0">
      <xdr:nvSpPr>
        <xdr:cNvPr id="94" name="TextBox 94"/>
        <xdr:cNvSpPr txBox="1">
          <a:spLocks noChangeArrowheads="1"/>
        </xdr:cNvSpPr>
      </xdr:nvSpPr>
      <xdr:spPr>
        <a:xfrm>
          <a:off x="17573625" y="33547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295275</xdr:rowOff>
    </xdr:from>
    <xdr:ext cx="209550" cy="266700"/>
    <xdr:sp fLocksText="0">
      <xdr:nvSpPr>
        <xdr:cNvPr id="95" name="TextBox 95"/>
        <xdr:cNvSpPr txBox="1">
          <a:spLocks noChangeArrowheads="1"/>
        </xdr:cNvSpPr>
      </xdr:nvSpPr>
      <xdr:spPr>
        <a:xfrm>
          <a:off x="17573625" y="36652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209550" cy="266700"/>
    <xdr:sp fLocksText="0">
      <xdr:nvSpPr>
        <xdr:cNvPr id="96" name="TextBox 96"/>
        <xdr:cNvSpPr txBox="1">
          <a:spLocks noChangeArrowheads="1"/>
        </xdr:cNvSpPr>
      </xdr:nvSpPr>
      <xdr:spPr>
        <a:xfrm>
          <a:off x="17573625" y="40805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209550" cy="266700"/>
    <xdr:sp fLocksText="0">
      <xdr:nvSpPr>
        <xdr:cNvPr id="97" name="TextBox 97"/>
        <xdr:cNvSpPr txBox="1">
          <a:spLocks noChangeArrowheads="1"/>
        </xdr:cNvSpPr>
      </xdr:nvSpPr>
      <xdr:spPr>
        <a:xfrm>
          <a:off x="17573625" y="44462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123825</xdr:rowOff>
    </xdr:from>
    <xdr:ext cx="209550" cy="266700"/>
    <xdr:sp fLocksText="0">
      <xdr:nvSpPr>
        <xdr:cNvPr id="98" name="TextBox 98"/>
        <xdr:cNvSpPr txBox="1">
          <a:spLocks noChangeArrowheads="1"/>
        </xdr:cNvSpPr>
      </xdr:nvSpPr>
      <xdr:spPr>
        <a:xfrm>
          <a:off x="17573625" y="47701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200025</xdr:rowOff>
    </xdr:from>
    <xdr:ext cx="209550" cy="266700"/>
    <xdr:sp fLocksText="0">
      <xdr:nvSpPr>
        <xdr:cNvPr id="99" name="TextBox 99"/>
        <xdr:cNvSpPr txBox="1">
          <a:spLocks noChangeArrowheads="1"/>
        </xdr:cNvSpPr>
      </xdr:nvSpPr>
      <xdr:spPr>
        <a:xfrm>
          <a:off x="17573625" y="56969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180975</xdr:rowOff>
    </xdr:from>
    <xdr:ext cx="209550" cy="266700"/>
    <xdr:sp fLocksText="0">
      <xdr:nvSpPr>
        <xdr:cNvPr id="100" name="TextBox 100"/>
        <xdr:cNvSpPr txBox="1">
          <a:spLocks noChangeArrowheads="1"/>
        </xdr:cNvSpPr>
      </xdr:nvSpPr>
      <xdr:spPr>
        <a:xfrm>
          <a:off x="17573625" y="60540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257175</xdr:rowOff>
    </xdr:from>
    <xdr:ext cx="209550" cy="266700"/>
    <xdr:sp fLocksText="0">
      <xdr:nvSpPr>
        <xdr:cNvPr id="101" name="TextBox 101"/>
        <xdr:cNvSpPr txBox="1">
          <a:spLocks noChangeArrowheads="1"/>
        </xdr:cNvSpPr>
      </xdr:nvSpPr>
      <xdr:spPr>
        <a:xfrm>
          <a:off x="17573625" y="63779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209550" cy="266700"/>
    <xdr:sp fLocksText="0">
      <xdr:nvSpPr>
        <xdr:cNvPr id="102" name="TextBox 102"/>
        <xdr:cNvSpPr txBox="1">
          <a:spLocks noChangeArrowheads="1"/>
        </xdr:cNvSpPr>
      </xdr:nvSpPr>
      <xdr:spPr>
        <a:xfrm>
          <a:off x="17573625" y="65608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200025</xdr:rowOff>
    </xdr:from>
    <xdr:ext cx="209550" cy="266700"/>
    <xdr:sp fLocksText="0">
      <xdr:nvSpPr>
        <xdr:cNvPr id="103" name="TextBox 103"/>
        <xdr:cNvSpPr txBox="1">
          <a:spLocks noChangeArrowheads="1"/>
        </xdr:cNvSpPr>
      </xdr:nvSpPr>
      <xdr:spPr>
        <a:xfrm>
          <a:off x="17573625" y="6919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9525</xdr:rowOff>
    </xdr:from>
    <xdr:ext cx="209550" cy="266700"/>
    <xdr:sp fLocksText="0">
      <xdr:nvSpPr>
        <xdr:cNvPr id="104" name="TextBox 104"/>
        <xdr:cNvSpPr txBox="1">
          <a:spLocks noChangeArrowheads="1"/>
        </xdr:cNvSpPr>
      </xdr:nvSpPr>
      <xdr:spPr>
        <a:xfrm>
          <a:off x="17573625" y="72904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228600</xdr:rowOff>
    </xdr:from>
    <xdr:ext cx="209550" cy="257175"/>
    <xdr:sp fLocksText="0">
      <xdr:nvSpPr>
        <xdr:cNvPr id="105" name="TextBox 105"/>
        <xdr:cNvSpPr txBox="1">
          <a:spLocks noChangeArrowheads="1"/>
        </xdr:cNvSpPr>
      </xdr:nvSpPr>
      <xdr:spPr>
        <a:xfrm>
          <a:off x="17573625" y="762381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0</xdr:rowOff>
    </xdr:from>
    <xdr:ext cx="209550" cy="266700"/>
    <xdr:sp fLocksText="0">
      <xdr:nvSpPr>
        <xdr:cNvPr id="106" name="TextBox 106"/>
        <xdr:cNvSpPr txBox="1">
          <a:spLocks noChangeArrowheads="1"/>
        </xdr:cNvSpPr>
      </xdr:nvSpPr>
      <xdr:spPr>
        <a:xfrm>
          <a:off x="17573625" y="8228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266700</xdr:rowOff>
    </xdr:from>
    <xdr:ext cx="209550" cy="257175"/>
    <xdr:sp fLocksText="0">
      <xdr:nvSpPr>
        <xdr:cNvPr id="107" name="TextBox 107"/>
        <xdr:cNvSpPr txBox="1">
          <a:spLocks noChangeArrowheads="1"/>
        </xdr:cNvSpPr>
      </xdr:nvSpPr>
      <xdr:spPr>
        <a:xfrm>
          <a:off x="17573625" y="825531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244</xdr:row>
      <xdr:rowOff>0</xdr:rowOff>
    </xdr:from>
    <xdr:ext cx="209550" cy="266700"/>
    <xdr:sp fLocksText="0">
      <xdr:nvSpPr>
        <xdr:cNvPr id="108" name="TextBox 108"/>
        <xdr:cNvSpPr txBox="1">
          <a:spLocks noChangeArrowheads="1"/>
        </xdr:cNvSpPr>
      </xdr:nvSpPr>
      <xdr:spPr>
        <a:xfrm>
          <a:off x="17573625" y="83886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9525</xdr:rowOff>
    </xdr:from>
    <xdr:ext cx="209550" cy="257175"/>
    <xdr:sp fLocksText="0">
      <xdr:nvSpPr>
        <xdr:cNvPr id="109" name="TextBox 109"/>
        <xdr:cNvSpPr txBox="1">
          <a:spLocks noChangeArrowheads="1"/>
        </xdr:cNvSpPr>
      </xdr:nvSpPr>
      <xdr:spPr>
        <a:xfrm>
          <a:off x="17573625" y="842010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254</xdr:row>
      <xdr:rowOff>0</xdr:rowOff>
    </xdr:from>
    <xdr:ext cx="209550" cy="266700"/>
    <xdr:sp fLocksText="0">
      <xdr:nvSpPr>
        <xdr:cNvPr id="110" name="TextBox 110"/>
        <xdr:cNvSpPr txBox="1">
          <a:spLocks noChangeArrowheads="1"/>
        </xdr:cNvSpPr>
      </xdr:nvSpPr>
      <xdr:spPr>
        <a:xfrm>
          <a:off x="17573625" y="87734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261</xdr:row>
      <xdr:rowOff>104775</xdr:rowOff>
    </xdr:from>
    <xdr:ext cx="209550" cy="266700"/>
    <xdr:sp fLocksText="0">
      <xdr:nvSpPr>
        <xdr:cNvPr id="111" name="TextBox 111"/>
        <xdr:cNvSpPr txBox="1">
          <a:spLocks noChangeArrowheads="1"/>
        </xdr:cNvSpPr>
      </xdr:nvSpPr>
      <xdr:spPr>
        <a:xfrm>
          <a:off x="17573625" y="90116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267</xdr:row>
      <xdr:rowOff>28575</xdr:rowOff>
    </xdr:from>
    <xdr:ext cx="209550" cy="266700"/>
    <xdr:sp fLocksText="0">
      <xdr:nvSpPr>
        <xdr:cNvPr id="112" name="TextBox 112"/>
        <xdr:cNvSpPr txBox="1">
          <a:spLocks noChangeArrowheads="1"/>
        </xdr:cNvSpPr>
      </xdr:nvSpPr>
      <xdr:spPr>
        <a:xfrm>
          <a:off x="17573625" y="92163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209550" cy="266700"/>
    <xdr:sp fLocksText="0">
      <xdr:nvSpPr>
        <xdr:cNvPr id="113" name="TextBox 113"/>
        <xdr:cNvSpPr txBox="1">
          <a:spLocks noChangeArrowheads="1"/>
        </xdr:cNvSpPr>
      </xdr:nvSpPr>
      <xdr:spPr>
        <a:xfrm>
          <a:off x="17573625" y="95021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247650</xdr:rowOff>
    </xdr:from>
    <xdr:ext cx="209550" cy="266700"/>
    <xdr:sp fLocksText="0">
      <xdr:nvSpPr>
        <xdr:cNvPr id="114" name="TextBox 114"/>
        <xdr:cNvSpPr txBox="1">
          <a:spLocks noChangeArrowheads="1"/>
        </xdr:cNvSpPr>
      </xdr:nvSpPr>
      <xdr:spPr>
        <a:xfrm>
          <a:off x="17573625" y="96354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279</xdr:row>
      <xdr:rowOff>0</xdr:rowOff>
    </xdr:from>
    <xdr:ext cx="209550" cy="266700"/>
    <xdr:sp fLocksText="0">
      <xdr:nvSpPr>
        <xdr:cNvPr id="115" name="TextBox 115"/>
        <xdr:cNvSpPr txBox="1">
          <a:spLocks noChangeArrowheads="1"/>
        </xdr:cNvSpPr>
      </xdr:nvSpPr>
      <xdr:spPr>
        <a:xfrm>
          <a:off x="17573625" y="96354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284</xdr:row>
      <xdr:rowOff>0</xdr:rowOff>
    </xdr:from>
    <xdr:ext cx="209550" cy="266700"/>
    <xdr:sp fLocksText="0">
      <xdr:nvSpPr>
        <xdr:cNvPr id="116" name="TextBox 116"/>
        <xdr:cNvSpPr txBox="1">
          <a:spLocks noChangeArrowheads="1"/>
        </xdr:cNvSpPr>
      </xdr:nvSpPr>
      <xdr:spPr>
        <a:xfrm>
          <a:off x="17573625" y="98117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209550" cy="266700"/>
    <xdr:sp fLocksText="0">
      <xdr:nvSpPr>
        <xdr:cNvPr id="117" name="TextBox 117"/>
        <xdr:cNvSpPr txBox="1">
          <a:spLocks noChangeArrowheads="1"/>
        </xdr:cNvSpPr>
      </xdr:nvSpPr>
      <xdr:spPr>
        <a:xfrm>
          <a:off x="17573625" y="99736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180975" cy="266700"/>
    <xdr:sp fLocksText="0">
      <xdr:nvSpPr>
        <xdr:cNvPr id="118" name="TextBox 118"/>
        <xdr:cNvSpPr txBox="1">
          <a:spLocks noChangeArrowheads="1"/>
        </xdr:cNvSpPr>
      </xdr:nvSpPr>
      <xdr:spPr>
        <a:xfrm flipH="1">
          <a:off x="17573625" y="99736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294</xdr:row>
      <xdr:rowOff>0</xdr:rowOff>
    </xdr:from>
    <xdr:ext cx="209550" cy="266700"/>
    <xdr:sp fLocksText="0">
      <xdr:nvSpPr>
        <xdr:cNvPr id="119" name="TextBox 119"/>
        <xdr:cNvSpPr txBox="1">
          <a:spLocks noChangeArrowheads="1"/>
        </xdr:cNvSpPr>
      </xdr:nvSpPr>
      <xdr:spPr>
        <a:xfrm>
          <a:off x="17573625" y="101488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297</xdr:row>
      <xdr:rowOff>0</xdr:rowOff>
    </xdr:from>
    <xdr:ext cx="209550" cy="266700"/>
    <xdr:sp fLocksText="0">
      <xdr:nvSpPr>
        <xdr:cNvPr id="120" name="TextBox 120"/>
        <xdr:cNvSpPr txBox="1">
          <a:spLocks noChangeArrowheads="1"/>
        </xdr:cNvSpPr>
      </xdr:nvSpPr>
      <xdr:spPr>
        <a:xfrm>
          <a:off x="17573625" y="102346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302</xdr:row>
      <xdr:rowOff>0</xdr:rowOff>
    </xdr:from>
    <xdr:ext cx="209550" cy="266700"/>
    <xdr:sp fLocksText="0">
      <xdr:nvSpPr>
        <xdr:cNvPr id="121" name="TextBox 121"/>
        <xdr:cNvSpPr txBox="1">
          <a:spLocks noChangeArrowheads="1"/>
        </xdr:cNvSpPr>
      </xdr:nvSpPr>
      <xdr:spPr>
        <a:xfrm>
          <a:off x="17573625" y="104308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307</xdr:row>
      <xdr:rowOff>0</xdr:rowOff>
    </xdr:from>
    <xdr:ext cx="209550" cy="266700"/>
    <xdr:sp fLocksText="0">
      <xdr:nvSpPr>
        <xdr:cNvPr id="122" name="TextBox 122"/>
        <xdr:cNvSpPr txBox="1">
          <a:spLocks noChangeArrowheads="1"/>
        </xdr:cNvSpPr>
      </xdr:nvSpPr>
      <xdr:spPr>
        <a:xfrm>
          <a:off x="17573625" y="106146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209550" cy="266700"/>
    <xdr:sp fLocksText="0">
      <xdr:nvSpPr>
        <xdr:cNvPr id="123" name="TextBox 123"/>
        <xdr:cNvSpPr txBox="1">
          <a:spLocks noChangeArrowheads="1"/>
        </xdr:cNvSpPr>
      </xdr:nvSpPr>
      <xdr:spPr>
        <a:xfrm>
          <a:off x="17573625" y="107661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318</xdr:row>
      <xdr:rowOff>342900</xdr:rowOff>
    </xdr:from>
    <xdr:ext cx="209550" cy="266700"/>
    <xdr:sp fLocksText="0">
      <xdr:nvSpPr>
        <xdr:cNvPr id="124" name="TextBox 124"/>
        <xdr:cNvSpPr txBox="1">
          <a:spLocks noChangeArrowheads="1"/>
        </xdr:cNvSpPr>
      </xdr:nvSpPr>
      <xdr:spPr>
        <a:xfrm>
          <a:off x="17573625" y="110309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209550" cy="266700"/>
    <xdr:sp fLocksText="0">
      <xdr:nvSpPr>
        <xdr:cNvPr id="125" name="TextBox 125"/>
        <xdr:cNvSpPr txBox="1">
          <a:spLocks noChangeArrowheads="1"/>
        </xdr:cNvSpPr>
      </xdr:nvSpPr>
      <xdr:spPr>
        <a:xfrm>
          <a:off x="17573625" y="11248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209550" cy="266700"/>
    <xdr:sp fLocksText="0">
      <xdr:nvSpPr>
        <xdr:cNvPr id="126" name="TextBox 126"/>
        <xdr:cNvSpPr txBox="1">
          <a:spLocks noChangeArrowheads="1"/>
        </xdr:cNvSpPr>
      </xdr:nvSpPr>
      <xdr:spPr>
        <a:xfrm>
          <a:off x="17573625" y="11248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209550" cy="266700"/>
    <xdr:sp fLocksText="0">
      <xdr:nvSpPr>
        <xdr:cNvPr id="127" name="TextBox 127"/>
        <xdr:cNvSpPr txBox="1">
          <a:spLocks noChangeArrowheads="1"/>
        </xdr:cNvSpPr>
      </xdr:nvSpPr>
      <xdr:spPr>
        <a:xfrm>
          <a:off x="17573625" y="11248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328</xdr:row>
      <xdr:rowOff>0</xdr:rowOff>
    </xdr:from>
    <xdr:ext cx="209550" cy="266700"/>
    <xdr:sp fLocksText="0">
      <xdr:nvSpPr>
        <xdr:cNvPr id="128" name="TextBox 128"/>
        <xdr:cNvSpPr txBox="1">
          <a:spLocks noChangeArrowheads="1"/>
        </xdr:cNvSpPr>
      </xdr:nvSpPr>
      <xdr:spPr>
        <a:xfrm>
          <a:off x="17573625" y="11358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330</xdr:row>
      <xdr:rowOff>0</xdr:rowOff>
    </xdr:from>
    <xdr:ext cx="209550" cy="266700"/>
    <xdr:sp fLocksText="0">
      <xdr:nvSpPr>
        <xdr:cNvPr id="129" name="TextBox 129"/>
        <xdr:cNvSpPr txBox="1">
          <a:spLocks noChangeArrowheads="1"/>
        </xdr:cNvSpPr>
      </xdr:nvSpPr>
      <xdr:spPr>
        <a:xfrm>
          <a:off x="17573625" y="115443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341</xdr:row>
      <xdr:rowOff>0</xdr:rowOff>
    </xdr:from>
    <xdr:ext cx="209550" cy="266700"/>
    <xdr:sp fLocksText="0">
      <xdr:nvSpPr>
        <xdr:cNvPr id="130" name="TextBox 130"/>
        <xdr:cNvSpPr txBox="1">
          <a:spLocks noChangeArrowheads="1"/>
        </xdr:cNvSpPr>
      </xdr:nvSpPr>
      <xdr:spPr>
        <a:xfrm>
          <a:off x="17573625" y="11891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209550" cy="266700"/>
    <xdr:sp fLocksText="0">
      <xdr:nvSpPr>
        <xdr:cNvPr id="131" name="TextBox 131"/>
        <xdr:cNvSpPr txBox="1">
          <a:spLocks noChangeArrowheads="1"/>
        </xdr:cNvSpPr>
      </xdr:nvSpPr>
      <xdr:spPr>
        <a:xfrm>
          <a:off x="17573625" y="1219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209550" cy="266700"/>
    <xdr:sp fLocksText="0">
      <xdr:nvSpPr>
        <xdr:cNvPr id="132" name="TextBox 132"/>
        <xdr:cNvSpPr txBox="1">
          <a:spLocks noChangeArrowheads="1"/>
        </xdr:cNvSpPr>
      </xdr:nvSpPr>
      <xdr:spPr>
        <a:xfrm>
          <a:off x="17573625" y="1219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209550" cy="266700"/>
    <xdr:sp fLocksText="0">
      <xdr:nvSpPr>
        <xdr:cNvPr id="133" name="TextBox 133"/>
        <xdr:cNvSpPr txBox="1">
          <a:spLocks noChangeArrowheads="1"/>
        </xdr:cNvSpPr>
      </xdr:nvSpPr>
      <xdr:spPr>
        <a:xfrm>
          <a:off x="17573625" y="1219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358</xdr:row>
      <xdr:rowOff>657225</xdr:rowOff>
    </xdr:from>
    <xdr:ext cx="209550" cy="257175"/>
    <xdr:sp fLocksText="0">
      <xdr:nvSpPr>
        <xdr:cNvPr id="134" name="TextBox 134"/>
        <xdr:cNvSpPr txBox="1">
          <a:spLocks noChangeArrowheads="1"/>
        </xdr:cNvSpPr>
      </xdr:nvSpPr>
      <xdr:spPr>
        <a:xfrm>
          <a:off x="17573625" y="1252442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370</xdr:row>
      <xdr:rowOff>276225</xdr:rowOff>
    </xdr:from>
    <xdr:ext cx="209550" cy="266700"/>
    <xdr:sp fLocksText="0">
      <xdr:nvSpPr>
        <xdr:cNvPr id="135" name="TextBox 135"/>
        <xdr:cNvSpPr txBox="1">
          <a:spLocks noChangeArrowheads="1"/>
        </xdr:cNvSpPr>
      </xdr:nvSpPr>
      <xdr:spPr>
        <a:xfrm>
          <a:off x="17573625" y="128968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380</xdr:row>
      <xdr:rowOff>276225</xdr:rowOff>
    </xdr:from>
    <xdr:ext cx="209550" cy="266700"/>
    <xdr:sp fLocksText="0">
      <xdr:nvSpPr>
        <xdr:cNvPr id="136" name="TextBox 136"/>
        <xdr:cNvSpPr txBox="1">
          <a:spLocks noChangeArrowheads="1"/>
        </xdr:cNvSpPr>
      </xdr:nvSpPr>
      <xdr:spPr>
        <a:xfrm>
          <a:off x="17573625" y="132454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389</xdr:row>
      <xdr:rowOff>371475</xdr:rowOff>
    </xdr:from>
    <xdr:ext cx="209550" cy="266700"/>
    <xdr:sp fLocksText="0">
      <xdr:nvSpPr>
        <xdr:cNvPr id="137" name="TextBox 137"/>
        <xdr:cNvSpPr txBox="1">
          <a:spLocks noChangeArrowheads="1"/>
        </xdr:cNvSpPr>
      </xdr:nvSpPr>
      <xdr:spPr>
        <a:xfrm>
          <a:off x="17573625" y="135855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400</xdr:row>
      <xdr:rowOff>152400</xdr:rowOff>
    </xdr:from>
    <xdr:ext cx="209550" cy="266700"/>
    <xdr:sp fLocksText="0">
      <xdr:nvSpPr>
        <xdr:cNvPr id="138" name="TextBox 138"/>
        <xdr:cNvSpPr txBox="1">
          <a:spLocks noChangeArrowheads="1"/>
        </xdr:cNvSpPr>
      </xdr:nvSpPr>
      <xdr:spPr>
        <a:xfrm>
          <a:off x="17573625" y="139388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415</xdr:row>
      <xdr:rowOff>257175</xdr:rowOff>
    </xdr:from>
    <xdr:ext cx="209550" cy="266700"/>
    <xdr:sp fLocksText="0">
      <xdr:nvSpPr>
        <xdr:cNvPr id="139" name="TextBox 139"/>
        <xdr:cNvSpPr txBox="1">
          <a:spLocks noChangeArrowheads="1"/>
        </xdr:cNvSpPr>
      </xdr:nvSpPr>
      <xdr:spPr>
        <a:xfrm>
          <a:off x="17573625" y="144913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425</xdr:row>
      <xdr:rowOff>9525</xdr:rowOff>
    </xdr:from>
    <xdr:ext cx="209550" cy="266700"/>
    <xdr:sp fLocksText="0">
      <xdr:nvSpPr>
        <xdr:cNvPr id="140" name="TextBox 140"/>
        <xdr:cNvSpPr txBox="1">
          <a:spLocks noChangeArrowheads="1"/>
        </xdr:cNvSpPr>
      </xdr:nvSpPr>
      <xdr:spPr>
        <a:xfrm>
          <a:off x="17573625" y="147666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430</xdr:row>
      <xdr:rowOff>0</xdr:rowOff>
    </xdr:from>
    <xdr:ext cx="209550" cy="266700"/>
    <xdr:sp fLocksText="0">
      <xdr:nvSpPr>
        <xdr:cNvPr id="141" name="TextBox 141"/>
        <xdr:cNvSpPr txBox="1">
          <a:spLocks noChangeArrowheads="1"/>
        </xdr:cNvSpPr>
      </xdr:nvSpPr>
      <xdr:spPr>
        <a:xfrm>
          <a:off x="17573625" y="149542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440</xdr:row>
      <xdr:rowOff>0</xdr:rowOff>
    </xdr:from>
    <xdr:ext cx="209550" cy="266700"/>
    <xdr:sp fLocksText="0">
      <xdr:nvSpPr>
        <xdr:cNvPr id="142" name="TextBox 142"/>
        <xdr:cNvSpPr txBox="1">
          <a:spLocks noChangeArrowheads="1"/>
        </xdr:cNvSpPr>
      </xdr:nvSpPr>
      <xdr:spPr>
        <a:xfrm>
          <a:off x="17573625" y="153190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445</xdr:row>
      <xdr:rowOff>0</xdr:rowOff>
    </xdr:from>
    <xdr:ext cx="209550" cy="266700"/>
    <xdr:sp fLocksText="0">
      <xdr:nvSpPr>
        <xdr:cNvPr id="143" name="TextBox 143"/>
        <xdr:cNvSpPr txBox="1">
          <a:spLocks noChangeArrowheads="1"/>
        </xdr:cNvSpPr>
      </xdr:nvSpPr>
      <xdr:spPr>
        <a:xfrm>
          <a:off x="17573625" y="154962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445</xdr:row>
      <xdr:rowOff>0</xdr:rowOff>
    </xdr:from>
    <xdr:ext cx="209550" cy="266700"/>
    <xdr:sp fLocksText="0">
      <xdr:nvSpPr>
        <xdr:cNvPr id="144" name="TextBox 144"/>
        <xdr:cNvSpPr txBox="1">
          <a:spLocks noChangeArrowheads="1"/>
        </xdr:cNvSpPr>
      </xdr:nvSpPr>
      <xdr:spPr>
        <a:xfrm>
          <a:off x="17573625" y="154962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448</xdr:row>
      <xdr:rowOff>0</xdr:rowOff>
    </xdr:from>
    <xdr:ext cx="209550" cy="266700"/>
    <xdr:sp fLocksText="0">
      <xdr:nvSpPr>
        <xdr:cNvPr id="145" name="TextBox 145"/>
        <xdr:cNvSpPr txBox="1">
          <a:spLocks noChangeArrowheads="1"/>
        </xdr:cNvSpPr>
      </xdr:nvSpPr>
      <xdr:spPr>
        <a:xfrm>
          <a:off x="17573625" y="156248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453</xdr:row>
      <xdr:rowOff>0</xdr:rowOff>
    </xdr:from>
    <xdr:ext cx="209550" cy="266700"/>
    <xdr:sp fLocksText="0">
      <xdr:nvSpPr>
        <xdr:cNvPr id="146" name="TextBox 146"/>
        <xdr:cNvSpPr txBox="1">
          <a:spLocks noChangeArrowheads="1"/>
        </xdr:cNvSpPr>
      </xdr:nvSpPr>
      <xdr:spPr>
        <a:xfrm>
          <a:off x="17573625" y="158667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457</xdr:row>
      <xdr:rowOff>295275</xdr:rowOff>
    </xdr:from>
    <xdr:ext cx="209550" cy="266700"/>
    <xdr:sp fLocksText="0">
      <xdr:nvSpPr>
        <xdr:cNvPr id="147" name="TextBox 147"/>
        <xdr:cNvSpPr txBox="1">
          <a:spLocks noChangeArrowheads="1"/>
        </xdr:cNvSpPr>
      </xdr:nvSpPr>
      <xdr:spPr>
        <a:xfrm>
          <a:off x="17573625" y="160581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463</xdr:row>
      <xdr:rowOff>0</xdr:rowOff>
    </xdr:from>
    <xdr:ext cx="209550" cy="266700"/>
    <xdr:sp fLocksText="0">
      <xdr:nvSpPr>
        <xdr:cNvPr id="148" name="TextBox 148"/>
        <xdr:cNvSpPr txBox="1">
          <a:spLocks noChangeArrowheads="1"/>
        </xdr:cNvSpPr>
      </xdr:nvSpPr>
      <xdr:spPr>
        <a:xfrm>
          <a:off x="17573625" y="162563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467</xdr:row>
      <xdr:rowOff>190500</xdr:rowOff>
    </xdr:from>
    <xdr:ext cx="209550" cy="266700"/>
    <xdr:sp fLocksText="0">
      <xdr:nvSpPr>
        <xdr:cNvPr id="149" name="TextBox 149"/>
        <xdr:cNvSpPr txBox="1">
          <a:spLocks noChangeArrowheads="1"/>
        </xdr:cNvSpPr>
      </xdr:nvSpPr>
      <xdr:spPr>
        <a:xfrm>
          <a:off x="17573625" y="164334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474</xdr:row>
      <xdr:rowOff>276225</xdr:rowOff>
    </xdr:from>
    <xdr:ext cx="209550" cy="266700"/>
    <xdr:sp fLocksText="0">
      <xdr:nvSpPr>
        <xdr:cNvPr id="150" name="TextBox 150"/>
        <xdr:cNvSpPr txBox="1">
          <a:spLocks noChangeArrowheads="1"/>
        </xdr:cNvSpPr>
      </xdr:nvSpPr>
      <xdr:spPr>
        <a:xfrm>
          <a:off x="17573625" y="166973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485</xdr:row>
      <xdr:rowOff>152400</xdr:rowOff>
    </xdr:from>
    <xdr:ext cx="209550" cy="257175"/>
    <xdr:sp fLocksText="0">
      <xdr:nvSpPr>
        <xdr:cNvPr id="151" name="TextBox 151"/>
        <xdr:cNvSpPr txBox="1">
          <a:spLocks noChangeArrowheads="1"/>
        </xdr:cNvSpPr>
      </xdr:nvSpPr>
      <xdr:spPr>
        <a:xfrm>
          <a:off x="17573625" y="1703641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495</xdr:row>
      <xdr:rowOff>0</xdr:rowOff>
    </xdr:from>
    <xdr:ext cx="209550" cy="266700"/>
    <xdr:sp fLocksText="0">
      <xdr:nvSpPr>
        <xdr:cNvPr id="152" name="TextBox 152"/>
        <xdr:cNvSpPr txBox="1">
          <a:spLocks noChangeArrowheads="1"/>
        </xdr:cNvSpPr>
      </xdr:nvSpPr>
      <xdr:spPr>
        <a:xfrm>
          <a:off x="17573625" y="173869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505</xdr:row>
      <xdr:rowOff>228600</xdr:rowOff>
    </xdr:from>
    <xdr:ext cx="209550" cy="257175"/>
    <xdr:sp fLocksText="0">
      <xdr:nvSpPr>
        <xdr:cNvPr id="153" name="TextBox 153"/>
        <xdr:cNvSpPr txBox="1">
          <a:spLocks noChangeArrowheads="1"/>
        </xdr:cNvSpPr>
      </xdr:nvSpPr>
      <xdr:spPr>
        <a:xfrm>
          <a:off x="17573625" y="177384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514</xdr:row>
      <xdr:rowOff>342900</xdr:rowOff>
    </xdr:from>
    <xdr:ext cx="209550" cy="257175"/>
    <xdr:sp fLocksText="0">
      <xdr:nvSpPr>
        <xdr:cNvPr id="154" name="TextBox 154"/>
        <xdr:cNvSpPr txBox="1">
          <a:spLocks noChangeArrowheads="1"/>
        </xdr:cNvSpPr>
      </xdr:nvSpPr>
      <xdr:spPr>
        <a:xfrm>
          <a:off x="17573625" y="1806416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525</xdr:row>
      <xdr:rowOff>0</xdr:rowOff>
    </xdr:from>
    <xdr:ext cx="209550" cy="266700"/>
    <xdr:sp fLocksText="0">
      <xdr:nvSpPr>
        <xdr:cNvPr id="155" name="TextBox 155"/>
        <xdr:cNvSpPr txBox="1">
          <a:spLocks noChangeArrowheads="1"/>
        </xdr:cNvSpPr>
      </xdr:nvSpPr>
      <xdr:spPr>
        <a:xfrm>
          <a:off x="17573625" y="1844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525</xdr:row>
      <xdr:rowOff>0</xdr:rowOff>
    </xdr:from>
    <xdr:ext cx="209550" cy="266700"/>
    <xdr:sp fLocksText="0">
      <xdr:nvSpPr>
        <xdr:cNvPr id="156" name="TextBox 156"/>
        <xdr:cNvSpPr txBox="1">
          <a:spLocks noChangeArrowheads="1"/>
        </xdr:cNvSpPr>
      </xdr:nvSpPr>
      <xdr:spPr>
        <a:xfrm>
          <a:off x="17573625" y="1844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535</xdr:row>
      <xdr:rowOff>123825</xdr:rowOff>
    </xdr:from>
    <xdr:ext cx="209550" cy="266700"/>
    <xdr:sp fLocksText="0">
      <xdr:nvSpPr>
        <xdr:cNvPr id="157" name="TextBox 157"/>
        <xdr:cNvSpPr txBox="1">
          <a:spLocks noChangeArrowheads="1"/>
        </xdr:cNvSpPr>
      </xdr:nvSpPr>
      <xdr:spPr>
        <a:xfrm>
          <a:off x="17573625" y="188071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545</xdr:row>
      <xdr:rowOff>0</xdr:rowOff>
    </xdr:from>
    <xdr:ext cx="285750" cy="266700"/>
    <xdr:sp fLocksText="0">
      <xdr:nvSpPr>
        <xdr:cNvPr id="158" name="TextBox 158"/>
        <xdr:cNvSpPr txBox="1">
          <a:spLocks noChangeArrowheads="1"/>
        </xdr:cNvSpPr>
      </xdr:nvSpPr>
      <xdr:spPr>
        <a:xfrm>
          <a:off x="17573625" y="191481075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555</xdr:row>
      <xdr:rowOff>38100</xdr:rowOff>
    </xdr:from>
    <xdr:ext cx="209550" cy="257175"/>
    <xdr:sp fLocksText="0">
      <xdr:nvSpPr>
        <xdr:cNvPr id="159" name="TextBox 159"/>
        <xdr:cNvSpPr txBox="1">
          <a:spLocks noChangeArrowheads="1"/>
        </xdr:cNvSpPr>
      </xdr:nvSpPr>
      <xdr:spPr>
        <a:xfrm>
          <a:off x="17573625" y="1950339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568</xdr:row>
      <xdr:rowOff>152400</xdr:rowOff>
    </xdr:from>
    <xdr:ext cx="209550" cy="266700"/>
    <xdr:sp fLocksText="0">
      <xdr:nvSpPr>
        <xdr:cNvPr id="160" name="TextBox 160"/>
        <xdr:cNvSpPr txBox="1">
          <a:spLocks noChangeArrowheads="1"/>
        </xdr:cNvSpPr>
      </xdr:nvSpPr>
      <xdr:spPr>
        <a:xfrm>
          <a:off x="17573625" y="1995487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563</xdr:row>
      <xdr:rowOff>0</xdr:rowOff>
    </xdr:from>
    <xdr:ext cx="209550" cy="266700"/>
    <xdr:sp fLocksText="0">
      <xdr:nvSpPr>
        <xdr:cNvPr id="161" name="TextBox 161"/>
        <xdr:cNvSpPr txBox="1">
          <a:spLocks noChangeArrowheads="1"/>
        </xdr:cNvSpPr>
      </xdr:nvSpPr>
      <xdr:spPr>
        <a:xfrm>
          <a:off x="17573625" y="197462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309</xdr:row>
      <xdr:rowOff>0</xdr:rowOff>
    </xdr:from>
    <xdr:ext cx="209550" cy="266700"/>
    <xdr:sp fLocksText="0">
      <xdr:nvSpPr>
        <xdr:cNvPr id="162" name="TextBox 162"/>
        <xdr:cNvSpPr txBox="1">
          <a:spLocks noChangeArrowheads="1"/>
        </xdr:cNvSpPr>
      </xdr:nvSpPr>
      <xdr:spPr>
        <a:xfrm>
          <a:off x="17573625" y="106813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525</xdr:row>
      <xdr:rowOff>0</xdr:rowOff>
    </xdr:from>
    <xdr:ext cx="209550" cy="266700"/>
    <xdr:sp fLocksText="0">
      <xdr:nvSpPr>
        <xdr:cNvPr id="163" name="TextBox 163"/>
        <xdr:cNvSpPr txBox="1">
          <a:spLocks noChangeArrowheads="1"/>
        </xdr:cNvSpPr>
      </xdr:nvSpPr>
      <xdr:spPr>
        <a:xfrm>
          <a:off x="17573625" y="1844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276225</xdr:rowOff>
    </xdr:from>
    <xdr:ext cx="209550" cy="266700"/>
    <xdr:sp fLocksText="0">
      <xdr:nvSpPr>
        <xdr:cNvPr id="164" name="TextBox 164"/>
        <xdr:cNvSpPr txBox="1">
          <a:spLocks noChangeArrowheads="1"/>
        </xdr:cNvSpPr>
      </xdr:nvSpPr>
      <xdr:spPr>
        <a:xfrm>
          <a:off x="17573625" y="5610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209550" cy="266700"/>
    <xdr:sp fLocksText="0">
      <xdr:nvSpPr>
        <xdr:cNvPr id="165" name="TextBox 165"/>
        <xdr:cNvSpPr txBox="1">
          <a:spLocks noChangeArrowheads="1"/>
        </xdr:cNvSpPr>
      </xdr:nvSpPr>
      <xdr:spPr>
        <a:xfrm>
          <a:off x="17573625" y="76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209550" cy="266700"/>
    <xdr:sp fLocksText="0">
      <xdr:nvSpPr>
        <xdr:cNvPr id="166" name="TextBox 166"/>
        <xdr:cNvSpPr txBox="1">
          <a:spLocks noChangeArrowheads="1"/>
        </xdr:cNvSpPr>
      </xdr:nvSpPr>
      <xdr:spPr>
        <a:xfrm>
          <a:off x="17573625" y="10106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571500</xdr:rowOff>
    </xdr:from>
    <xdr:ext cx="209550" cy="266700"/>
    <xdr:sp fLocksText="0">
      <xdr:nvSpPr>
        <xdr:cNvPr id="167" name="TextBox 167"/>
        <xdr:cNvSpPr txBox="1">
          <a:spLocks noChangeArrowheads="1"/>
        </xdr:cNvSpPr>
      </xdr:nvSpPr>
      <xdr:spPr>
        <a:xfrm>
          <a:off x="17573625" y="12182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228600</xdr:rowOff>
    </xdr:from>
    <xdr:ext cx="209550" cy="257175"/>
    <xdr:sp fLocksText="0">
      <xdr:nvSpPr>
        <xdr:cNvPr id="168" name="TextBox 168"/>
        <xdr:cNvSpPr txBox="1">
          <a:spLocks noChangeArrowheads="1"/>
        </xdr:cNvSpPr>
      </xdr:nvSpPr>
      <xdr:spPr>
        <a:xfrm>
          <a:off x="17573625" y="16116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209550" cy="266700"/>
    <xdr:sp fLocksText="0">
      <xdr:nvSpPr>
        <xdr:cNvPr id="169" name="TextBox 169"/>
        <xdr:cNvSpPr txBox="1">
          <a:spLocks noChangeArrowheads="1"/>
        </xdr:cNvSpPr>
      </xdr:nvSpPr>
      <xdr:spPr>
        <a:xfrm>
          <a:off x="17573625" y="1934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180975</xdr:rowOff>
    </xdr:from>
    <xdr:ext cx="209550" cy="266700"/>
    <xdr:sp fLocksText="0">
      <xdr:nvSpPr>
        <xdr:cNvPr id="170" name="TextBox 170"/>
        <xdr:cNvSpPr txBox="1">
          <a:spLocks noChangeArrowheads="1"/>
        </xdr:cNvSpPr>
      </xdr:nvSpPr>
      <xdr:spPr>
        <a:xfrm>
          <a:off x="17573625" y="19526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209550" cy="266700"/>
    <xdr:sp fLocksText="0">
      <xdr:nvSpPr>
        <xdr:cNvPr id="171" name="TextBox 171"/>
        <xdr:cNvSpPr txBox="1">
          <a:spLocks noChangeArrowheads="1"/>
        </xdr:cNvSpPr>
      </xdr:nvSpPr>
      <xdr:spPr>
        <a:xfrm>
          <a:off x="17573625" y="21155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304800</xdr:rowOff>
    </xdr:from>
    <xdr:ext cx="209550" cy="266700"/>
    <xdr:sp fLocksText="0">
      <xdr:nvSpPr>
        <xdr:cNvPr id="172" name="TextBox 172"/>
        <xdr:cNvSpPr txBox="1">
          <a:spLocks noChangeArrowheads="1"/>
        </xdr:cNvSpPr>
      </xdr:nvSpPr>
      <xdr:spPr>
        <a:xfrm>
          <a:off x="17573625" y="26136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209550" cy="266700"/>
    <xdr:sp fLocksText="0">
      <xdr:nvSpPr>
        <xdr:cNvPr id="173" name="TextBox 173"/>
        <xdr:cNvSpPr txBox="1">
          <a:spLocks noChangeArrowheads="1"/>
        </xdr:cNvSpPr>
      </xdr:nvSpPr>
      <xdr:spPr>
        <a:xfrm>
          <a:off x="17573625" y="29051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209550" cy="266700"/>
    <xdr:sp fLocksText="0">
      <xdr:nvSpPr>
        <xdr:cNvPr id="174" name="TextBox 174"/>
        <xdr:cNvSpPr txBox="1">
          <a:spLocks noChangeArrowheads="1"/>
        </xdr:cNvSpPr>
      </xdr:nvSpPr>
      <xdr:spPr>
        <a:xfrm>
          <a:off x="17573625" y="31708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209550" cy="266700"/>
    <xdr:sp fLocksText="0">
      <xdr:nvSpPr>
        <xdr:cNvPr id="175" name="TextBox 175"/>
        <xdr:cNvSpPr txBox="1">
          <a:spLocks noChangeArrowheads="1"/>
        </xdr:cNvSpPr>
      </xdr:nvSpPr>
      <xdr:spPr>
        <a:xfrm>
          <a:off x="17573625" y="335470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295275</xdr:rowOff>
    </xdr:from>
    <xdr:ext cx="209550" cy="266700"/>
    <xdr:sp fLocksText="0">
      <xdr:nvSpPr>
        <xdr:cNvPr id="176" name="TextBox 176"/>
        <xdr:cNvSpPr txBox="1">
          <a:spLocks noChangeArrowheads="1"/>
        </xdr:cNvSpPr>
      </xdr:nvSpPr>
      <xdr:spPr>
        <a:xfrm>
          <a:off x="17573625" y="36652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209550" cy="266700"/>
    <xdr:sp fLocksText="0">
      <xdr:nvSpPr>
        <xdr:cNvPr id="177" name="TextBox 177"/>
        <xdr:cNvSpPr txBox="1">
          <a:spLocks noChangeArrowheads="1"/>
        </xdr:cNvSpPr>
      </xdr:nvSpPr>
      <xdr:spPr>
        <a:xfrm>
          <a:off x="17573625" y="40805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209550" cy="266700"/>
    <xdr:sp fLocksText="0">
      <xdr:nvSpPr>
        <xdr:cNvPr id="178" name="TextBox 178"/>
        <xdr:cNvSpPr txBox="1">
          <a:spLocks noChangeArrowheads="1"/>
        </xdr:cNvSpPr>
      </xdr:nvSpPr>
      <xdr:spPr>
        <a:xfrm>
          <a:off x="17573625" y="44462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123825</xdr:rowOff>
    </xdr:from>
    <xdr:ext cx="209550" cy="266700"/>
    <xdr:sp fLocksText="0">
      <xdr:nvSpPr>
        <xdr:cNvPr id="179" name="TextBox 179"/>
        <xdr:cNvSpPr txBox="1">
          <a:spLocks noChangeArrowheads="1"/>
        </xdr:cNvSpPr>
      </xdr:nvSpPr>
      <xdr:spPr>
        <a:xfrm>
          <a:off x="17573625" y="47701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200025</xdr:rowOff>
    </xdr:from>
    <xdr:ext cx="209550" cy="266700"/>
    <xdr:sp fLocksText="0">
      <xdr:nvSpPr>
        <xdr:cNvPr id="180" name="TextBox 180"/>
        <xdr:cNvSpPr txBox="1">
          <a:spLocks noChangeArrowheads="1"/>
        </xdr:cNvSpPr>
      </xdr:nvSpPr>
      <xdr:spPr>
        <a:xfrm>
          <a:off x="17573625" y="56969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180975</xdr:rowOff>
    </xdr:from>
    <xdr:ext cx="209550" cy="266700"/>
    <xdr:sp fLocksText="0">
      <xdr:nvSpPr>
        <xdr:cNvPr id="181" name="TextBox 181"/>
        <xdr:cNvSpPr txBox="1">
          <a:spLocks noChangeArrowheads="1"/>
        </xdr:cNvSpPr>
      </xdr:nvSpPr>
      <xdr:spPr>
        <a:xfrm>
          <a:off x="17573625" y="60540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257175</xdr:rowOff>
    </xdr:from>
    <xdr:ext cx="209550" cy="266700"/>
    <xdr:sp fLocksText="0">
      <xdr:nvSpPr>
        <xdr:cNvPr id="182" name="TextBox 182"/>
        <xdr:cNvSpPr txBox="1">
          <a:spLocks noChangeArrowheads="1"/>
        </xdr:cNvSpPr>
      </xdr:nvSpPr>
      <xdr:spPr>
        <a:xfrm>
          <a:off x="17573625" y="63779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209550" cy="266700"/>
    <xdr:sp fLocksText="0">
      <xdr:nvSpPr>
        <xdr:cNvPr id="183" name="TextBox 183"/>
        <xdr:cNvSpPr txBox="1">
          <a:spLocks noChangeArrowheads="1"/>
        </xdr:cNvSpPr>
      </xdr:nvSpPr>
      <xdr:spPr>
        <a:xfrm>
          <a:off x="17573625" y="65608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200025</xdr:rowOff>
    </xdr:from>
    <xdr:ext cx="209550" cy="266700"/>
    <xdr:sp fLocksText="0">
      <xdr:nvSpPr>
        <xdr:cNvPr id="184" name="TextBox 184"/>
        <xdr:cNvSpPr txBox="1">
          <a:spLocks noChangeArrowheads="1"/>
        </xdr:cNvSpPr>
      </xdr:nvSpPr>
      <xdr:spPr>
        <a:xfrm>
          <a:off x="17573625" y="69199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9525</xdr:rowOff>
    </xdr:from>
    <xdr:ext cx="209550" cy="266700"/>
    <xdr:sp fLocksText="0">
      <xdr:nvSpPr>
        <xdr:cNvPr id="185" name="TextBox 185"/>
        <xdr:cNvSpPr txBox="1">
          <a:spLocks noChangeArrowheads="1"/>
        </xdr:cNvSpPr>
      </xdr:nvSpPr>
      <xdr:spPr>
        <a:xfrm>
          <a:off x="17573625" y="72904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228600</xdr:rowOff>
    </xdr:from>
    <xdr:ext cx="209550" cy="257175"/>
    <xdr:sp fLocksText="0">
      <xdr:nvSpPr>
        <xdr:cNvPr id="186" name="TextBox 186"/>
        <xdr:cNvSpPr txBox="1">
          <a:spLocks noChangeArrowheads="1"/>
        </xdr:cNvSpPr>
      </xdr:nvSpPr>
      <xdr:spPr>
        <a:xfrm>
          <a:off x="17573625" y="762381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0</xdr:rowOff>
    </xdr:from>
    <xdr:ext cx="209550" cy="266700"/>
    <xdr:sp fLocksText="0">
      <xdr:nvSpPr>
        <xdr:cNvPr id="187" name="TextBox 187"/>
        <xdr:cNvSpPr txBox="1">
          <a:spLocks noChangeArrowheads="1"/>
        </xdr:cNvSpPr>
      </xdr:nvSpPr>
      <xdr:spPr>
        <a:xfrm>
          <a:off x="17573625" y="82286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239</xdr:row>
      <xdr:rowOff>266700</xdr:rowOff>
    </xdr:from>
    <xdr:ext cx="209550" cy="257175"/>
    <xdr:sp fLocksText="0">
      <xdr:nvSpPr>
        <xdr:cNvPr id="188" name="TextBox 188"/>
        <xdr:cNvSpPr txBox="1">
          <a:spLocks noChangeArrowheads="1"/>
        </xdr:cNvSpPr>
      </xdr:nvSpPr>
      <xdr:spPr>
        <a:xfrm>
          <a:off x="17573625" y="825531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244</xdr:row>
      <xdr:rowOff>0</xdr:rowOff>
    </xdr:from>
    <xdr:ext cx="209550" cy="266700"/>
    <xdr:sp fLocksText="0">
      <xdr:nvSpPr>
        <xdr:cNvPr id="189" name="TextBox 189"/>
        <xdr:cNvSpPr txBox="1">
          <a:spLocks noChangeArrowheads="1"/>
        </xdr:cNvSpPr>
      </xdr:nvSpPr>
      <xdr:spPr>
        <a:xfrm>
          <a:off x="17573625" y="83886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245</xdr:row>
      <xdr:rowOff>9525</xdr:rowOff>
    </xdr:from>
    <xdr:ext cx="209550" cy="257175"/>
    <xdr:sp fLocksText="0">
      <xdr:nvSpPr>
        <xdr:cNvPr id="190" name="TextBox 190"/>
        <xdr:cNvSpPr txBox="1">
          <a:spLocks noChangeArrowheads="1"/>
        </xdr:cNvSpPr>
      </xdr:nvSpPr>
      <xdr:spPr>
        <a:xfrm>
          <a:off x="17573625" y="842010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254</xdr:row>
      <xdr:rowOff>0</xdr:rowOff>
    </xdr:from>
    <xdr:ext cx="209550" cy="266700"/>
    <xdr:sp fLocksText="0">
      <xdr:nvSpPr>
        <xdr:cNvPr id="191" name="TextBox 191"/>
        <xdr:cNvSpPr txBox="1">
          <a:spLocks noChangeArrowheads="1"/>
        </xdr:cNvSpPr>
      </xdr:nvSpPr>
      <xdr:spPr>
        <a:xfrm>
          <a:off x="17573625" y="87734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261</xdr:row>
      <xdr:rowOff>104775</xdr:rowOff>
    </xdr:from>
    <xdr:ext cx="209550" cy="266700"/>
    <xdr:sp fLocksText="0">
      <xdr:nvSpPr>
        <xdr:cNvPr id="192" name="TextBox 192"/>
        <xdr:cNvSpPr txBox="1">
          <a:spLocks noChangeArrowheads="1"/>
        </xdr:cNvSpPr>
      </xdr:nvSpPr>
      <xdr:spPr>
        <a:xfrm>
          <a:off x="17573625" y="90116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267</xdr:row>
      <xdr:rowOff>28575</xdr:rowOff>
    </xdr:from>
    <xdr:ext cx="209550" cy="266700"/>
    <xdr:sp fLocksText="0">
      <xdr:nvSpPr>
        <xdr:cNvPr id="193" name="TextBox 193"/>
        <xdr:cNvSpPr txBox="1">
          <a:spLocks noChangeArrowheads="1"/>
        </xdr:cNvSpPr>
      </xdr:nvSpPr>
      <xdr:spPr>
        <a:xfrm>
          <a:off x="17573625" y="92163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274</xdr:row>
      <xdr:rowOff>0</xdr:rowOff>
    </xdr:from>
    <xdr:ext cx="209550" cy="266700"/>
    <xdr:sp fLocksText="0">
      <xdr:nvSpPr>
        <xdr:cNvPr id="194" name="TextBox 194"/>
        <xdr:cNvSpPr txBox="1">
          <a:spLocks noChangeArrowheads="1"/>
        </xdr:cNvSpPr>
      </xdr:nvSpPr>
      <xdr:spPr>
        <a:xfrm>
          <a:off x="17573625" y="950214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278</xdr:row>
      <xdr:rowOff>247650</xdr:rowOff>
    </xdr:from>
    <xdr:ext cx="209550" cy="266700"/>
    <xdr:sp fLocksText="0">
      <xdr:nvSpPr>
        <xdr:cNvPr id="195" name="TextBox 195"/>
        <xdr:cNvSpPr txBox="1">
          <a:spLocks noChangeArrowheads="1"/>
        </xdr:cNvSpPr>
      </xdr:nvSpPr>
      <xdr:spPr>
        <a:xfrm>
          <a:off x="17573625" y="96354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279</xdr:row>
      <xdr:rowOff>0</xdr:rowOff>
    </xdr:from>
    <xdr:ext cx="209550" cy="266700"/>
    <xdr:sp fLocksText="0">
      <xdr:nvSpPr>
        <xdr:cNvPr id="196" name="TextBox 196"/>
        <xdr:cNvSpPr txBox="1">
          <a:spLocks noChangeArrowheads="1"/>
        </xdr:cNvSpPr>
      </xdr:nvSpPr>
      <xdr:spPr>
        <a:xfrm>
          <a:off x="17573625" y="96354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284</xdr:row>
      <xdr:rowOff>0</xdr:rowOff>
    </xdr:from>
    <xdr:ext cx="209550" cy="266700"/>
    <xdr:sp fLocksText="0">
      <xdr:nvSpPr>
        <xdr:cNvPr id="197" name="TextBox 197"/>
        <xdr:cNvSpPr txBox="1">
          <a:spLocks noChangeArrowheads="1"/>
        </xdr:cNvSpPr>
      </xdr:nvSpPr>
      <xdr:spPr>
        <a:xfrm>
          <a:off x="17573625" y="98117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209550" cy="266700"/>
    <xdr:sp fLocksText="0">
      <xdr:nvSpPr>
        <xdr:cNvPr id="198" name="TextBox 198"/>
        <xdr:cNvSpPr txBox="1">
          <a:spLocks noChangeArrowheads="1"/>
        </xdr:cNvSpPr>
      </xdr:nvSpPr>
      <xdr:spPr>
        <a:xfrm>
          <a:off x="17573625" y="99736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289</xdr:row>
      <xdr:rowOff>0</xdr:rowOff>
    </xdr:from>
    <xdr:ext cx="180975" cy="266700"/>
    <xdr:sp fLocksText="0">
      <xdr:nvSpPr>
        <xdr:cNvPr id="199" name="TextBox 199"/>
        <xdr:cNvSpPr txBox="1">
          <a:spLocks noChangeArrowheads="1"/>
        </xdr:cNvSpPr>
      </xdr:nvSpPr>
      <xdr:spPr>
        <a:xfrm flipH="1">
          <a:off x="17573625" y="99736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294</xdr:row>
      <xdr:rowOff>0</xdr:rowOff>
    </xdr:from>
    <xdr:ext cx="209550" cy="266700"/>
    <xdr:sp fLocksText="0">
      <xdr:nvSpPr>
        <xdr:cNvPr id="200" name="TextBox 200"/>
        <xdr:cNvSpPr txBox="1">
          <a:spLocks noChangeArrowheads="1"/>
        </xdr:cNvSpPr>
      </xdr:nvSpPr>
      <xdr:spPr>
        <a:xfrm>
          <a:off x="17573625" y="101488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297</xdr:row>
      <xdr:rowOff>0</xdr:rowOff>
    </xdr:from>
    <xdr:ext cx="209550" cy="266700"/>
    <xdr:sp fLocksText="0">
      <xdr:nvSpPr>
        <xdr:cNvPr id="201" name="TextBox 201"/>
        <xdr:cNvSpPr txBox="1">
          <a:spLocks noChangeArrowheads="1"/>
        </xdr:cNvSpPr>
      </xdr:nvSpPr>
      <xdr:spPr>
        <a:xfrm>
          <a:off x="17573625" y="102346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302</xdr:row>
      <xdr:rowOff>0</xdr:rowOff>
    </xdr:from>
    <xdr:ext cx="209550" cy="266700"/>
    <xdr:sp fLocksText="0">
      <xdr:nvSpPr>
        <xdr:cNvPr id="202" name="TextBox 202"/>
        <xdr:cNvSpPr txBox="1">
          <a:spLocks noChangeArrowheads="1"/>
        </xdr:cNvSpPr>
      </xdr:nvSpPr>
      <xdr:spPr>
        <a:xfrm>
          <a:off x="17573625" y="104308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307</xdr:row>
      <xdr:rowOff>0</xdr:rowOff>
    </xdr:from>
    <xdr:ext cx="209550" cy="266700"/>
    <xdr:sp fLocksText="0">
      <xdr:nvSpPr>
        <xdr:cNvPr id="203" name="TextBox 203"/>
        <xdr:cNvSpPr txBox="1">
          <a:spLocks noChangeArrowheads="1"/>
        </xdr:cNvSpPr>
      </xdr:nvSpPr>
      <xdr:spPr>
        <a:xfrm>
          <a:off x="17573625" y="106146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312</xdr:row>
      <xdr:rowOff>0</xdr:rowOff>
    </xdr:from>
    <xdr:ext cx="209550" cy="266700"/>
    <xdr:sp fLocksText="0">
      <xdr:nvSpPr>
        <xdr:cNvPr id="204" name="TextBox 204"/>
        <xdr:cNvSpPr txBox="1">
          <a:spLocks noChangeArrowheads="1"/>
        </xdr:cNvSpPr>
      </xdr:nvSpPr>
      <xdr:spPr>
        <a:xfrm>
          <a:off x="17573625" y="107661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318</xdr:row>
      <xdr:rowOff>342900</xdr:rowOff>
    </xdr:from>
    <xdr:ext cx="209550" cy="266700"/>
    <xdr:sp fLocksText="0">
      <xdr:nvSpPr>
        <xdr:cNvPr id="205" name="TextBox 205"/>
        <xdr:cNvSpPr txBox="1">
          <a:spLocks noChangeArrowheads="1"/>
        </xdr:cNvSpPr>
      </xdr:nvSpPr>
      <xdr:spPr>
        <a:xfrm>
          <a:off x="17573625" y="110309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209550" cy="266700"/>
    <xdr:sp fLocksText="0">
      <xdr:nvSpPr>
        <xdr:cNvPr id="206" name="TextBox 206"/>
        <xdr:cNvSpPr txBox="1">
          <a:spLocks noChangeArrowheads="1"/>
        </xdr:cNvSpPr>
      </xdr:nvSpPr>
      <xdr:spPr>
        <a:xfrm>
          <a:off x="17573625" y="11248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209550" cy="266700"/>
    <xdr:sp fLocksText="0">
      <xdr:nvSpPr>
        <xdr:cNvPr id="207" name="TextBox 207"/>
        <xdr:cNvSpPr txBox="1">
          <a:spLocks noChangeArrowheads="1"/>
        </xdr:cNvSpPr>
      </xdr:nvSpPr>
      <xdr:spPr>
        <a:xfrm>
          <a:off x="17573625" y="11248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325</xdr:row>
      <xdr:rowOff>0</xdr:rowOff>
    </xdr:from>
    <xdr:ext cx="209550" cy="266700"/>
    <xdr:sp fLocksText="0">
      <xdr:nvSpPr>
        <xdr:cNvPr id="208" name="TextBox 208"/>
        <xdr:cNvSpPr txBox="1">
          <a:spLocks noChangeArrowheads="1"/>
        </xdr:cNvSpPr>
      </xdr:nvSpPr>
      <xdr:spPr>
        <a:xfrm>
          <a:off x="17573625" y="1124807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328</xdr:row>
      <xdr:rowOff>0</xdr:rowOff>
    </xdr:from>
    <xdr:ext cx="209550" cy="266700"/>
    <xdr:sp fLocksText="0">
      <xdr:nvSpPr>
        <xdr:cNvPr id="209" name="TextBox 209"/>
        <xdr:cNvSpPr txBox="1">
          <a:spLocks noChangeArrowheads="1"/>
        </xdr:cNvSpPr>
      </xdr:nvSpPr>
      <xdr:spPr>
        <a:xfrm>
          <a:off x="17573625" y="113585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330</xdr:row>
      <xdr:rowOff>0</xdr:rowOff>
    </xdr:from>
    <xdr:ext cx="209550" cy="266700"/>
    <xdr:sp fLocksText="0">
      <xdr:nvSpPr>
        <xdr:cNvPr id="210" name="TextBox 210"/>
        <xdr:cNvSpPr txBox="1">
          <a:spLocks noChangeArrowheads="1"/>
        </xdr:cNvSpPr>
      </xdr:nvSpPr>
      <xdr:spPr>
        <a:xfrm>
          <a:off x="17573625" y="115443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341</xdr:row>
      <xdr:rowOff>0</xdr:rowOff>
    </xdr:from>
    <xdr:ext cx="209550" cy="266700"/>
    <xdr:sp fLocksText="0">
      <xdr:nvSpPr>
        <xdr:cNvPr id="211" name="TextBox 211"/>
        <xdr:cNvSpPr txBox="1">
          <a:spLocks noChangeArrowheads="1"/>
        </xdr:cNvSpPr>
      </xdr:nvSpPr>
      <xdr:spPr>
        <a:xfrm>
          <a:off x="17573625" y="1189196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209550" cy="266700"/>
    <xdr:sp fLocksText="0">
      <xdr:nvSpPr>
        <xdr:cNvPr id="212" name="TextBox 212"/>
        <xdr:cNvSpPr txBox="1">
          <a:spLocks noChangeArrowheads="1"/>
        </xdr:cNvSpPr>
      </xdr:nvSpPr>
      <xdr:spPr>
        <a:xfrm>
          <a:off x="17573625" y="1219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209550" cy="266700"/>
    <xdr:sp fLocksText="0">
      <xdr:nvSpPr>
        <xdr:cNvPr id="213" name="TextBox 213"/>
        <xdr:cNvSpPr txBox="1">
          <a:spLocks noChangeArrowheads="1"/>
        </xdr:cNvSpPr>
      </xdr:nvSpPr>
      <xdr:spPr>
        <a:xfrm>
          <a:off x="17573625" y="1219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350</xdr:row>
      <xdr:rowOff>0</xdr:rowOff>
    </xdr:from>
    <xdr:ext cx="209550" cy="266700"/>
    <xdr:sp fLocksText="0">
      <xdr:nvSpPr>
        <xdr:cNvPr id="214" name="TextBox 214"/>
        <xdr:cNvSpPr txBox="1">
          <a:spLocks noChangeArrowheads="1"/>
        </xdr:cNvSpPr>
      </xdr:nvSpPr>
      <xdr:spPr>
        <a:xfrm>
          <a:off x="17573625" y="1219104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358</xdr:row>
      <xdr:rowOff>657225</xdr:rowOff>
    </xdr:from>
    <xdr:ext cx="209550" cy="257175"/>
    <xdr:sp fLocksText="0">
      <xdr:nvSpPr>
        <xdr:cNvPr id="215" name="TextBox 215"/>
        <xdr:cNvSpPr txBox="1">
          <a:spLocks noChangeArrowheads="1"/>
        </xdr:cNvSpPr>
      </xdr:nvSpPr>
      <xdr:spPr>
        <a:xfrm>
          <a:off x="17573625" y="1252442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370</xdr:row>
      <xdr:rowOff>276225</xdr:rowOff>
    </xdr:from>
    <xdr:ext cx="209550" cy="266700"/>
    <xdr:sp fLocksText="0">
      <xdr:nvSpPr>
        <xdr:cNvPr id="216" name="TextBox 216"/>
        <xdr:cNvSpPr txBox="1">
          <a:spLocks noChangeArrowheads="1"/>
        </xdr:cNvSpPr>
      </xdr:nvSpPr>
      <xdr:spPr>
        <a:xfrm>
          <a:off x="17573625" y="128968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380</xdr:row>
      <xdr:rowOff>276225</xdr:rowOff>
    </xdr:from>
    <xdr:ext cx="209550" cy="266700"/>
    <xdr:sp fLocksText="0">
      <xdr:nvSpPr>
        <xdr:cNvPr id="217" name="TextBox 217"/>
        <xdr:cNvSpPr txBox="1">
          <a:spLocks noChangeArrowheads="1"/>
        </xdr:cNvSpPr>
      </xdr:nvSpPr>
      <xdr:spPr>
        <a:xfrm>
          <a:off x="17573625" y="132454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389</xdr:row>
      <xdr:rowOff>371475</xdr:rowOff>
    </xdr:from>
    <xdr:ext cx="209550" cy="266700"/>
    <xdr:sp fLocksText="0">
      <xdr:nvSpPr>
        <xdr:cNvPr id="218" name="TextBox 218"/>
        <xdr:cNvSpPr txBox="1">
          <a:spLocks noChangeArrowheads="1"/>
        </xdr:cNvSpPr>
      </xdr:nvSpPr>
      <xdr:spPr>
        <a:xfrm>
          <a:off x="17573625" y="135855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400</xdr:row>
      <xdr:rowOff>152400</xdr:rowOff>
    </xdr:from>
    <xdr:ext cx="209550" cy="266700"/>
    <xdr:sp fLocksText="0">
      <xdr:nvSpPr>
        <xdr:cNvPr id="219" name="TextBox 219"/>
        <xdr:cNvSpPr txBox="1">
          <a:spLocks noChangeArrowheads="1"/>
        </xdr:cNvSpPr>
      </xdr:nvSpPr>
      <xdr:spPr>
        <a:xfrm>
          <a:off x="17573625" y="139388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415</xdr:row>
      <xdr:rowOff>257175</xdr:rowOff>
    </xdr:from>
    <xdr:ext cx="209550" cy="266700"/>
    <xdr:sp fLocksText="0">
      <xdr:nvSpPr>
        <xdr:cNvPr id="220" name="TextBox 220"/>
        <xdr:cNvSpPr txBox="1">
          <a:spLocks noChangeArrowheads="1"/>
        </xdr:cNvSpPr>
      </xdr:nvSpPr>
      <xdr:spPr>
        <a:xfrm>
          <a:off x="17573625" y="144913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425</xdr:row>
      <xdr:rowOff>9525</xdr:rowOff>
    </xdr:from>
    <xdr:ext cx="209550" cy="266700"/>
    <xdr:sp fLocksText="0">
      <xdr:nvSpPr>
        <xdr:cNvPr id="221" name="TextBox 221"/>
        <xdr:cNvSpPr txBox="1">
          <a:spLocks noChangeArrowheads="1"/>
        </xdr:cNvSpPr>
      </xdr:nvSpPr>
      <xdr:spPr>
        <a:xfrm>
          <a:off x="17573625" y="1476660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430</xdr:row>
      <xdr:rowOff>0</xdr:rowOff>
    </xdr:from>
    <xdr:ext cx="209550" cy="266700"/>
    <xdr:sp fLocksText="0">
      <xdr:nvSpPr>
        <xdr:cNvPr id="222" name="TextBox 222"/>
        <xdr:cNvSpPr txBox="1">
          <a:spLocks noChangeArrowheads="1"/>
        </xdr:cNvSpPr>
      </xdr:nvSpPr>
      <xdr:spPr>
        <a:xfrm>
          <a:off x="17573625" y="149542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440</xdr:row>
      <xdr:rowOff>0</xdr:rowOff>
    </xdr:from>
    <xdr:ext cx="209550" cy="266700"/>
    <xdr:sp fLocksText="0">
      <xdr:nvSpPr>
        <xdr:cNvPr id="223" name="TextBox 223"/>
        <xdr:cNvSpPr txBox="1">
          <a:spLocks noChangeArrowheads="1"/>
        </xdr:cNvSpPr>
      </xdr:nvSpPr>
      <xdr:spPr>
        <a:xfrm>
          <a:off x="17573625" y="153190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445</xdr:row>
      <xdr:rowOff>0</xdr:rowOff>
    </xdr:from>
    <xdr:ext cx="209550" cy="266700"/>
    <xdr:sp fLocksText="0">
      <xdr:nvSpPr>
        <xdr:cNvPr id="224" name="TextBox 224"/>
        <xdr:cNvSpPr txBox="1">
          <a:spLocks noChangeArrowheads="1"/>
        </xdr:cNvSpPr>
      </xdr:nvSpPr>
      <xdr:spPr>
        <a:xfrm>
          <a:off x="17573625" y="154962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445</xdr:row>
      <xdr:rowOff>0</xdr:rowOff>
    </xdr:from>
    <xdr:ext cx="209550" cy="266700"/>
    <xdr:sp fLocksText="0">
      <xdr:nvSpPr>
        <xdr:cNvPr id="225" name="TextBox 225"/>
        <xdr:cNvSpPr txBox="1">
          <a:spLocks noChangeArrowheads="1"/>
        </xdr:cNvSpPr>
      </xdr:nvSpPr>
      <xdr:spPr>
        <a:xfrm>
          <a:off x="17573625" y="154962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448</xdr:row>
      <xdr:rowOff>0</xdr:rowOff>
    </xdr:from>
    <xdr:ext cx="209550" cy="266700"/>
    <xdr:sp fLocksText="0">
      <xdr:nvSpPr>
        <xdr:cNvPr id="226" name="TextBox 226"/>
        <xdr:cNvSpPr txBox="1">
          <a:spLocks noChangeArrowheads="1"/>
        </xdr:cNvSpPr>
      </xdr:nvSpPr>
      <xdr:spPr>
        <a:xfrm>
          <a:off x="17573625" y="156248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453</xdr:row>
      <xdr:rowOff>0</xdr:rowOff>
    </xdr:from>
    <xdr:ext cx="209550" cy="266700"/>
    <xdr:sp fLocksText="0">
      <xdr:nvSpPr>
        <xdr:cNvPr id="227" name="TextBox 227"/>
        <xdr:cNvSpPr txBox="1">
          <a:spLocks noChangeArrowheads="1"/>
        </xdr:cNvSpPr>
      </xdr:nvSpPr>
      <xdr:spPr>
        <a:xfrm>
          <a:off x="17573625" y="158667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457</xdr:row>
      <xdr:rowOff>295275</xdr:rowOff>
    </xdr:from>
    <xdr:ext cx="209550" cy="266700"/>
    <xdr:sp fLocksText="0">
      <xdr:nvSpPr>
        <xdr:cNvPr id="228" name="TextBox 228"/>
        <xdr:cNvSpPr txBox="1">
          <a:spLocks noChangeArrowheads="1"/>
        </xdr:cNvSpPr>
      </xdr:nvSpPr>
      <xdr:spPr>
        <a:xfrm>
          <a:off x="17573625" y="160581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463</xdr:row>
      <xdr:rowOff>0</xdr:rowOff>
    </xdr:from>
    <xdr:ext cx="209550" cy="266700"/>
    <xdr:sp fLocksText="0">
      <xdr:nvSpPr>
        <xdr:cNvPr id="229" name="TextBox 229"/>
        <xdr:cNvSpPr txBox="1">
          <a:spLocks noChangeArrowheads="1"/>
        </xdr:cNvSpPr>
      </xdr:nvSpPr>
      <xdr:spPr>
        <a:xfrm>
          <a:off x="17573625" y="162563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467</xdr:row>
      <xdr:rowOff>190500</xdr:rowOff>
    </xdr:from>
    <xdr:ext cx="209550" cy="266700"/>
    <xdr:sp fLocksText="0">
      <xdr:nvSpPr>
        <xdr:cNvPr id="230" name="TextBox 230"/>
        <xdr:cNvSpPr txBox="1">
          <a:spLocks noChangeArrowheads="1"/>
        </xdr:cNvSpPr>
      </xdr:nvSpPr>
      <xdr:spPr>
        <a:xfrm>
          <a:off x="17573625" y="1643348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474</xdr:row>
      <xdr:rowOff>276225</xdr:rowOff>
    </xdr:from>
    <xdr:ext cx="209550" cy="266700"/>
    <xdr:sp fLocksText="0">
      <xdr:nvSpPr>
        <xdr:cNvPr id="231" name="TextBox 231"/>
        <xdr:cNvSpPr txBox="1">
          <a:spLocks noChangeArrowheads="1"/>
        </xdr:cNvSpPr>
      </xdr:nvSpPr>
      <xdr:spPr>
        <a:xfrm>
          <a:off x="17573625" y="166973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485</xdr:row>
      <xdr:rowOff>152400</xdr:rowOff>
    </xdr:from>
    <xdr:ext cx="209550" cy="257175"/>
    <xdr:sp fLocksText="0">
      <xdr:nvSpPr>
        <xdr:cNvPr id="232" name="TextBox 232"/>
        <xdr:cNvSpPr txBox="1">
          <a:spLocks noChangeArrowheads="1"/>
        </xdr:cNvSpPr>
      </xdr:nvSpPr>
      <xdr:spPr>
        <a:xfrm>
          <a:off x="17573625" y="1703641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495</xdr:row>
      <xdr:rowOff>0</xdr:rowOff>
    </xdr:from>
    <xdr:ext cx="209550" cy="266700"/>
    <xdr:sp fLocksText="0">
      <xdr:nvSpPr>
        <xdr:cNvPr id="233" name="TextBox 233"/>
        <xdr:cNvSpPr txBox="1">
          <a:spLocks noChangeArrowheads="1"/>
        </xdr:cNvSpPr>
      </xdr:nvSpPr>
      <xdr:spPr>
        <a:xfrm>
          <a:off x="17573625" y="173869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505</xdr:row>
      <xdr:rowOff>228600</xdr:rowOff>
    </xdr:from>
    <xdr:ext cx="209550" cy="257175"/>
    <xdr:sp fLocksText="0">
      <xdr:nvSpPr>
        <xdr:cNvPr id="234" name="TextBox 234"/>
        <xdr:cNvSpPr txBox="1">
          <a:spLocks noChangeArrowheads="1"/>
        </xdr:cNvSpPr>
      </xdr:nvSpPr>
      <xdr:spPr>
        <a:xfrm>
          <a:off x="17573625" y="1773840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514</xdr:row>
      <xdr:rowOff>342900</xdr:rowOff>
    </xdr:from>
    <xdr:ext cx="209550" cy="257175"/>
    <xdr:sp fLocksText="0">
      <xdr:nvSpPr>
        <xdr:cNvPr id="235" name="TextBox 235"/>
        <xdr:cNvSpPr txBox="1">
          <a:spLocks noChangeArrowheads="1"/>
        </xdr:cNvSpPr>
      </xdr:nvSpPr>
      <xdr:spPr>
        <a:xfrm>
          <a:off x="17573625" y="1806416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525</xdr:row>
      <xdr:rowOff>0</xdr:rowOff>
    </xdr:from>
    <xdr:ext cx="209550" cy="266700"/>
    <xdr:sp fLocksText="0">
      <xdr:nvSpPr>
        <xdr:cNvPr id="236" name="TextBox 236"/>
        <xdr:cNvSpPr txBox="1">
          <a:spLocks noChangeArrowheads="1"/>
        </xdr:cNvSpPr>
      </xdr:nvSpPr>
      <xdr:spPr>
        <a:xfrm>
          <a:off x="17573625" y="1844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525</xdr:row>
      <xdr:rowOff>0</xdr:rowOff>
    </xdr:from>
    <xdr:ext cx="209550" cy="266700"/>
    <xdr:sp fLocksText="0">
      <xdr:nvSpPr>
        <xdr:cNvPr id="237" name="TextBox 237"/>
        <xdr:cNvSpPr txBox="1">
          <a:spLocks noChangeArrowheads="1"/>
        </xdr:cNvSpPr>
      </xdr:nvSpPr>
      <xdr:spPr>
        <a:xfrm>
          <a:off x="17573625" y="18440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535</xdr:row>
      <xdr:rowOff>123825</xdr:rowOff>
    </xdr:from>
    <xdr:ext cx="209550" cy="266700"/>
    <xdr:sp fLocksText="0">
      <xdr:nvSpPr>
        <xdr:cNvPr id="238" name="TextBox 238"/>
        <xdr:cNvSpPr txBox="1">
          <a:spLocks noChangeArrowheads="1"/>
        </xdr:cNvSpPr>
      </xdr:nvSpPr>
      <xdr:spPr>
        <a:xfrm>
          <a:off x="17573625" y="188071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545</xdr:row>
      <xdr:rowOff>0</xdr:rowOff>
    </xdr:from>
    <xdr:ext cx="285750" cy="266700"/>
    <xdr:sp fLocksText="0">
      <xdr:nvSpPr>
        <xdr:cNvPr id="239" name="TextBox 239"/>
        <xdr:cNvSpPr txBox="1">
          <a:spLocks noChangeArrowheads="1"/>
        </xdr:cNvSpPr>
      </xdr:nvSpPr>
      <xdr:spPr>
        <a:xfrm>
          <a:off x="17573625" y="191481075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555</xdr:row>
      <xdr:rowOff>38100</xdr:rowOff>
    </xdr:from>
    <xdr:ext cx="209550" cy="257175"/>
    <xdr:sp fLocksText="0">
      <xdr:nvSpPr>
        <xdr:cNvPr id="240" name="TextBox 240"/>
        <xdr:cNvSpPr txBox="1">
          <a:spLocks noChangeArrowheads="1"/>
        </xdr:cNvSpPr>
      </xdr:nvSpPr>
      <xdr:spPr>
        <a:xfrm>
          <a:off x="17573625" y="1950339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568</xdr:row>
      <xdr:rowOff>152400</xdr:rowOff>
    </xdr:from>
    <xdr:ext cx="209550" cy="266700"/>
    <xdr:sp fLocksText="0">
      <xdr:nvSpPr>
        <xdr:cNvPr id="241" name="TextBox 241"/>
        <xdr:cNvSpPr txBox="1">
          <a:spLocks noChangeArrowheads="1"/>
        </xdr:cNvSpPr>
      </xdr:nvSpPr>
      <xdr:spPr>
        <a:xfrm>
          <a:off x="17573625" y="1995487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563</xdr:row>
      <xdr:rowOff>0</xdr:rowOff>
    </xdr:from>
    <xdr:ext cx="209550" cy="266700"/>
    <xdr:sp fLocksText="0">
      <xdr:nvSpPr>
        <xdr:cNvPr id="242" name="TextBox 242"/>
        <xdr:cNvSpPr txBox="1">
          <a:spLocks noChangeArrowheads="1"/>
        </xdr:cNvSpPr>
      </xdr:nvSpPr>
      <xdr:spPr>
        <a:xfrm>
          <a:off x="17573625" y="197462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309</xdr:row>
      <xdr:rowOff>0</xdr:rowOff>
    </xdr:from>
    <xdr:ext cx="209550" cy="266700"/>
    <xdr:sp fLocksText="0">
      <xdr:nvSpPr>
        <xdr:cNvPr id="243" name="TextBox 243"/>
        <xdr:cNvSpPr txBox="1">
          <a:spLocks noChangeArrowheads="1"/>
        </xdr:cNvSpPr>
      </xdr:nvSpPr>
      <xdr:spPr>
        <a:xfrm>
          <a:off x="17573625" y="1068133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123825</xdr:rowOff>
    </xdr:from>
    <xdr:ext cx="209550" cy="266700"/>
    <xdr:sp fLocksText="0">
      <xdr:nvSpPr>
        <xdr:cNvPr id="244" name="TextBox 244"/>
        <xdr:cNvSpPr txBox="1">
          <a:spLocks noChangeArrowheads="1"/>
        </xdr:cNvSpPr>
      </xdr:nvSpPr>
      <xdr:spPr>
        <a:xfrm>
          <a:off x="17573625" y="49396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123825</xdr:rowOff>
    </xdr:from>
    <xdr:ext cx="209550" cy="266700"/>
    <xdr:sp fLocksText="0">
      <xdr:nvSpPr>
        <xdr:cNvPr id="245" name="TextBox 245"/>
        <xdr:cNvSpPr txBox="1">
          <a:spLocks noChangeArrowheads="1"/>
        </xdr:cNvSpPr>
      </xdr:nvSpPr>
      <xdr:spPr>
        <a:xfrm>
          <a:off x="17573625" y="49396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123825</xdr:rowOff>
    </xdr:from>
    <xdr:ext cx="209550" cy="266700"/>
    <xdr:sp fLocksText="0">
      <xdr:nvSpPr>
        <xdr:cNvPr id="246" name="TextBox 246"/>
        <xdr:cNvSpPr txBox="1">
          <a:spLocks noChangeArrowheads="1"/>
        </xdr:cNvSpPr>
      </xdr:nvSpPr>
      <xdr:spPr>
        <a:xfrm>
          <a:off x="17573625" y="493966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276225</xdr:rowOff>
    </xdr:from>
    <xdr:ext cx="209550" cy="266700"/>
    <xdr:sp fLocksText="0">
      <xdr:nvSpPr>
        <xdr:cNvPr id="247" name="TextBox 247"/>
        <xdr:cNvSpPr txBox="1">
          <a:spLocks noChangeArrowheads="1"/>
        </xdr:cNvSpPr>
      </xdr:nvSpPr>
      <xdr:spPr>
        <a:xfrm>
          <a:off x="17573625" y="6019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276225</xdr:rowOff>
    </xdr:from>
    <xdr:ext cx="209550" cy="266700"/>
    <xdr:sp fLocksText="0">
      <xdr:nvSpPr>
        <xdr:cNvPr id="248" name="TextBox 248"/>
        <xdr:cNvSpPr txBox="1">
          <a:spLocks noChangeArrowheads="1"/>
        </xdr:cNvSpPr>
      </xdr:nvSpPr>
      <xdr:spPr>
        <a:xfrm>
          <a:off x="17573625" y="6019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276225</xdr:rowOff>
    </xdr:from>
    <xdr:ext cx="209550" cy="266700"/>
    <xdr:sp fLocksText="0">
      <xdr:nvSpPr>
        <xdr:cNvPr id="249" name="TextBox 249"/>
        <xdr:cNvSpPr txBox="1">
          <a:spLocks noChangeArrowheads="1"/>
        </xdr:cNvSpPr>
      </xdr:nvSpPr>
      <xdr:spPr>
        <a:xfrm>
          <a:off x="17573625" y="6019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\data\Documents%20and%20Settings\igtokareva\Local%20Settings\Temporary%20Internet%20Files\Content.Outlook\1O4OIDZI\&#1043;&#1056;&#1041;&#1057;%2007.07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БС НА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56"/>
  <sheetViews>
    <sheetView zoomScale="70" zoomScaleNormal="70" zoomScaleSheetLayoutView="70" workbookViewId="0" topLeftCell="A44">
      <selection activeCell="C40" sqref="C40"/>
    </sheetView>
  </sheetViews>
  <sheetFormatPr defaultColWidth="22.00390625" defaultRowHeight="12.75"/>
  <cols>
    <col min="1" max="1" width="17.625" style="13" customWidth="1"/>
    <col min="2" max="2" width="23.75390625" style="13" customWidth="1"/>
    <col min="3" max="3" width="44.875" style="13" customWidth="1"/>
    <col min="4" max="4" width="16.25390625" style="13" customWidth="1"/>
    <col min="5" max="6" width="19.125" style="14" customWidth="1"/>
    <col min="7" max="10" width="20.375" style="14" customWidth="1"/>
    <col min="11" max="11" width="20.875" style="14" customWidth="1"/>
    <col min="12" max="12" width="19.125" style="14" hidden="1" customWidth="1"/>
    <col min="13" max="13" width="9.125" style="13" customWidth="1"/>
    <col min="14" max="14" width="23.25390625" style="13" customWidth="1"/>
    <col min="15" max="15" width="12.875" style="13" customWidth="1"/>
    <col min="16" max="17" width="9.125" style="13" customWidth="1"/>
    <col min="18" max="18" width="14.00390625" style="13" customWidth="1"/>
    <col min="19" max="19" width="12.875" style="13" customWidth="1"/>
    <col min="20" max="20" width="12.75390625" style="13" customWidth="1"/>
    <col min="21" max="242" width="9.125" style="13" customWidth="1"/>
    <col min="243" max="243" width="0" style="13" hidden="1" customWidth="1"/>
    <col min="244" max="244" width="21.75390625" style="13" customWidth="1"/>
    <col min="245" max="245" width="48.125" style="13" customWidth="1"/>
    <col min="246" max="246" width="29.75390625" style="13" customWidth="1"/>
    <col min="247" max="247" width="11.375" style="13" customWidth="1"/>
    <col min="248" max="248" width="7.625" style="13" customWidth="1"/>
    <col min="249" max="249" width="11.75390625" style="13" customWidth="1"/>
    <col min="250" max="250" width="7.125" style="13" customWidth="1"/>
    <col min="251" max="251" width="0" style="13" hidden="1" customWidth="1"/>
    <col min="252" max="253" width="19.125" style="13" customWidth="1"/>
    <col min="254" max="254" width="20.375" style="13" customWidth="1"/>
    <col min="255" max="255" width="20.875" style="13" customWidth="1"/>
    <col min="256" max="16384" width="22.00390625" style="13" customWidth="1"/>
  </cols>
  <sheetData>
    <row r="1" spans="6:11" ht="18.75" hidden="1">
      <c r="F1" s="67" t="s">
        <v>188</v>
      </c>
      <c r="G1" s="67"/>
      <c r="H1" s="67"/>
      <c r="I1" s="67"/>
      <c r="J1" s="67"/>
      <c r="K1" s="67"/>
    </row>
    <row r="2" spans="6:11" ht="18.75" hidden="1">
      <c r="F2" s="67" t="s">
        <v>189</v>
      </c>
      <c r="G2" s="67"/>
      <c r="H2" s="67"/>
      <c r="I2" s="67"/>
      <c r="J2" s="67"/>
      <c r="K2" s="67"/>
    </row>
    <row r="3" spans="6:11" ht="18.75" hidden="1">
      <c r="F3" s="67" t="s">
        <v>190</v>
      </c>
      <c r="G3" s="67"/>
      <c r="H3" s="67"/>
      <c r="I3" s="67"/>
      <c r="J3" s="67"/>
      <c r="K3" s="67"/>
    </row>
    <row r="4" spans="6:11" ht="18.75" hidden="1">
      <c r="F4" s="67" t="s">
        <v>191</v>
      </c>
      <c r="G4" s="67"/>
      <c r="H4" s="67"/>
      <c r="I4" s="67"/>
      <c r="J4" s="67"/>
      <c r="K4" s="67"/>
    </row>
    <row r="5" spans="6:11" ht="36" customHeight="1">
      <c r="F5" s="41"/>
      <c r="G5" s="41"/>
      <c r="H5" s="68" t="s">
        <v>240</v>
      </c>
      <c r="I5" s="68"/>
      <c r="J5" s="68"/>
      <c r="K5" s="68"/>
    </row>
    <row r="6" spans="6:11" ht="36" customHeight="1">
      <c r="F6" s="41"/>
      <c r="G6" s="41"/>
      <c r="H6" s="46"/>
      <c r="I6" s="46"/>
      <c r="J6" s="46"/>
      <c r="K6" s="46"/>
    </row>
    <row r="7" spans="1:12" s="16" customFormat="1" ht="55.5" customHeight="1">
      <c r="A7" s="69" t="s">
        <v>241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15"/>
    </row>
    <row r="8" spans="1:12" s="16" customFormat="1" ht="26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15"/>
    </row>
    <row r="9" spans="1:12" s="20" customFormat="1" ht="49.5" customHeight="1">
      <c r="A9" s="70" t="s">
        <v>1</v>
      </c>
      <c r="B9" s="71" t="s">
        <v>163</v>
      </c>
      <c r="C9" s="71" t="s">
        <v>164</v>
      </c>
      <c r="D9" s="72" t="s">
        <v>197</v>
      </c>
      <c r="E9" s="73"/>
      <c r="F9" s="73"/>
      <c r="G9" s="73"/>
      <c r="H9" s="73"/>
      <c r="I9" s="73"/>
      <c r="J9" s="73"/>
      <c r="K9" s="74"/>
      <c r="L9" s="19"/>
    </row>
    <row r="10" spans="1:11" s="20" customFormat="1" ht="114" customHeight="1">
      <c r="A10" s="70"/>
      <c r="B10" s="71"/>
      <c r="C10" s="71"/>
      <c r="D10" s="18" t="s">
        <v>17</v>
      </c>
      <c r="E10" s="21" t="s">
        <v>10</v>
      </c>
      <c r="F10" s="21" t="s">
        <v>11</v>
      </c>
      <c r="G10" s="21" t="s">
        <v>12</v>
      </c>
      <c r="H10" s="22" t="s">
        <v>13</v>
      </c>
      <c r="I10" s="21" t="s">
        <v>14</v>
      </c>
      <c r="J10" s="21" t="s">
        <v>15</v>
      </c>
      <c r="K10" s="22" t="s">
        <v>16</v>
      </c>
    </row>
    <row r="11" spans="1:11" s="20" customFormat="1" ht="15.75">
      <c r="A11" s="17">
        <v>1</v>
      </c>
      <c r="B11" s="17">
        <v>2</v>
      </c>
      <c r="C11" s="17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</row>
    <row r="12" spans="1:31" s="20" customFormat="1" ht="23.25" customHeight="1">
      <c r="A12" s="75" t="s">
        <v>7</v>
      </c>
      <c r="B12" s="76" t="s">
        <v>165</v>
      </c>
      <c r="C12" s="24" t="s">
        <v>166</v>
      </c>
      <c r="D12" s="38">
        <f>E12+F12+G12+H12+I12+J12+K12</f>
        <v>24539597.92</v>
      </c>
      <c r="E12" s="38">
        <f>E14+E15+E16+E17+E18+E19+E20+E21+E22</f>
        <v>3247029.4</v>
      </c>
      <c r="F12" s="38">
        <f aca="true" t="shared" si="0" ref="F12:K12">F14+F15+F16+F17+F18+F19+F20+F21+F22</f>
        <v>3242579.91</v>
      </c>
      <c r="G12" s="38">
        <f t="shared" si="0"/>
        <v>3198764.6</v>
      </c>
      <c r="H12" s="38">
        <f t="shared" si="0"/>
        <v>3588388.91</v>
      </c>
      <c r="I12" s="38">
        <f t="shared" si="0"/>
        <v>3852682.97</v>
      </c>
      <c r="J12" s="38">
        <f t="shared" si="0"/>
        <v>3894160.45</v>
      </c>
      <c r="K12" s="38">
        <f t="shared" si="0"/>
        <v>3515991.68</v>
      </c>
      <c r="L12" s="25">
        <f>SUM(L21:L22)</f>
        <v>0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 t="e">
        <f>O12-#REF!</f>
        <v>#REF!</v>
      </c>
      <c r="Y12" s="26" t="e">
        <f>P12-#REF!</f>
        <v>#REF!</v>
      </c>
      <c r="Z12" s="26" t="e">
        <f>Q12-#REF!</f>
        <v>#REF!</v>
      </c>
      <c r="AA12" s="26" t="e">
        <f>R12-#REF!</f>
        <v>#REF!</v>
      </c>
      <c r="AB12" s="26" t="e">
        <f>S12-#REF!</f>
        <v>#REF!</v>
      </c>
      <c r="AC12" s="26" t="e">
        <f>T12-#REF!</f>
        <v>#REF!</v>
      </c>
      <c r="AD12" s="26" t="e">
        <f>U12-#REF!</f>
        <v>#REF!</v>
      </c>
      <c r="AE12" s="26" t="e">
        <f>V12-#REF!</f>
        <v>#REF!</v>
      </c>
    </row>
    <row r="13" spans="1:12" s="20" customFormat="1" ht="27" customHeight="1">
      <c r="A13" s="75"/>
      <c r="B13" s="77"/>
      <c r="C13" s="24" t="s">
        <v>167</v>
      </c>
      <c r="D13" s="38"/>
      <c r="E13" s="38"/>
      <c r="F13" s="38"/>
      <c r="G13" s="38"/>
      <c r="H13" s="38"/>
      <c r="I13" s="38"/>
      <c r="J13" s="38"/>
      <c r="K13" s="38"/>
      <c r="L13" s="26"/>
    </row>
    <row r="14" spans="1:12" s="20" customFormat="1" ht="45" customHeight="1">
      <c r="A14" s="75"/>
      <c r="B14" s="77"/>
      <c r="C14" s="24" t="s">
        <v>187</v>
      </c>
      <c r="D14" s="38">
        <f>E14+F14+G14+H14+I14+J14+K14</f>
        <v>20728289.13</v>
      </c>
      <c r="E14" s="38">
        <f>E30+E25+E46+E40+E43</f>
        <v>2625480</v>
      </c>
      <c r="F14" s="38">
        <f aca="true" t="shared" si="1" ref="F14:K14">F30+F25+F46+F40+F43</f>
        <v>2707686</v>
      </c>
      <c r="G14" s="38">
        <f t="shared" si="1"/>
        <v>2884250</v>
      </c>
      <c r="H14" s="38">
        <f t="shared" si="1"/>
        <v>3033199</v>
      </c>
      <c r="I14" s="38">
        <f t="shared" si="1"/>
        <v>3126777.4</v>
      </c>
      <c r="J14" s="38">
        <f t="shared" si="1"/>
        <v>3145786.65</v>
      </c>
      <c r="K14" s="38">
        <f t="shared" si="1"/>
        <v>3205110.08</v>
      </c>
      <c r="L14" s="25">
        <f>L30+L25</f>
        <v>1433697.3</v>
      </c>
    </row>
    <row r="15" spans="1:12" s="20" customFormat="1" ht="60" customHeight="1">
      <c r="A15" s="75"/>
      <c r="B15" s="77"/>
      <c r="C15" s="24" t="s">
        <v>168</v>
      </c>
      <c r="D15" s="38">
        <f aca="true" t="shared" si="2" ref="D15:D46">E15+F15+G15+H15+I15+J15+K15</f>
        <v>2738762.08</v>
      </c>
      <c r="E15" s="38">
        <f>E31+E26</f>
        <v>243685</v>
      </c>
      <c r="F15" s="38">
        <f aca="true" t="shared" si="3" ref="F15:K15">F31+F26</f>
        <v>493754.6</v>
      </c>
      <c r="G15" s="38">
        <f t="shared" si="3"/>
        <v>232371</v>
      </c>
      <c r="H15" s="38">
        <f t="shared" si="3"/>
        <v>336413.81</v>
      </c>
      <c r="I15" s="38">
        <f t="shared" si="3"/>
        <v>603496.97</v>
      </c>
      <c r="J15" s="38">
        <f t="shared" si="3"/>
        <v>630832.7</v>
      </c>
      <c r="K15" s="38">
        <f t="shared" si="3"/>
        <v>198208</v>
      </c>
      <c r="L15" s="25">
        <f>L31+L26</f>
        <v>0</v>
      </c>
    </row>
    <row r="16" spans="1:12" s="20" customFormat="1" ht="65.25" customHeight="1">
      <c r="A16" s="75"/>
      <c r="B16" s="77"/>
      <c r="C16" s="24" t="s">
        <v>169</v>
      </c>
      <c r="D16" s="38">
        <f t="shared" si="2"/>
        <v>1065402.71</v>
      </c>
      <c r="E16" s="38">
        <f aca="true" t="shared" si="4" ref="E16:L16">E27</f>
        <v>376827.4</v>
      </c>
      <c r="F16" s="38">
        <f t="shared" si="4"/>
        <v>40217.31</v>
      </c>
      <c r="G16" s="38">
        <f t="shared" si="4"/>
        <v>81106.6</v>
      </c>
      <c r="H16" s="38">
        <f t="shared" si="4"/>
        <v>217739.1</v>
      </c>
      <c r="I16" s="38">
        <f t="shared" si="4"/>
        <v>121371.6</v>
      </c>
      <c r="J16" s="38">
        <f t="shared" si="4"/>
        <v>116504.1</v>
      </c>
      <c r="K16" s="38">
        <f t="shared" si="4"/>
        <v>111636.6</v>
      </c>
      <c r="L16" s="25">
        <f t="shared" si="4"/>
        <v>0</v>
      </c>
    </row>
    <row r="17" spans="1:12" s="20" customFormat="1" ht="18.75" customHeight="1">
      <c r="A17" s="75"/>
      <c r="B17" s="77"/>
      <c r="C17" s="27" t="s">
        <v>170</v>
      </c>
      <c r="D17" s="38">
        <f t="shared" si="2"/>
        <v>1216</v>
      </c>
      <c r="E17" s="38">
        <f aca="true" t="shared" si="5" ref="E17:L22">E34</f>
        <v>178</v>
      </c>
      <c r="F17" s="38">
        <f t="shared" si="5"/>
        <v>148</v>
      </c>
      <c r="G17" s="38">
        <f t="shared" si="5"/>
        <v>178</v>
      </c>
      <c r="H17" s="38">
        <f t="shared" si="5"/>
        <v>178</v>
      </c>
      <c r="I17" s="38">
        <f t="shared" si="5"/>
        <v>178</v>
      </c>
      <c r="J17" s="38">
        <f t="shared" si="5"/>
        <v>178</v>
      </c>
      <c r="K17" s="38">
        <f t="shared" si="5"/>
        <v>178</v>
      </c>
      <c r="L17" s="25">
        <f t="shared" si="5"/>
        <v>0</v>
      </c>
    </row>
    <row r="18" spans="1:12" s="20" customFormat="1" ht="18.75" customHeight="1">
      <c r="A18" s="75"/>
      <c r="B18" s="77"/>
      <c r="C18" s="27" t="s">
        <v>171</v>
      </c>
      <c r="D18" s="38">
        <f t="shared" si="2"/>
        <v>1278</v>
      </c>
      <c r="E18" s="38">
        <f t="shared" si="5"/>
        <v>184</v>
      </c>
      <c r="F18" s="38">
        <f t="shared" si="5"/>
        <v>174</v>
      </c>
      <c r="G18" s="38">
        <f t="shared" si="5"/>
        <v>184</v>
      </c>
      <c r="H18" s="38">
        <f t="shared" si="5"/>
        <v>184</v>
      </c>
      <c r="I18" s="38">
        <f t="shared" si="5"/>
        <v>184</v>
      </c>
      <c r="J18" s="38">
        <f t="shared" si="5"/>
        <v>184</v>
      </c>
      <c r="K18" s="38">
        <f t="shared" si="5"/>
        <v>184</v>
      </c>
      <c r="L18" s="26"/>
    </row>
    <row r="19" spans="1:12" s="20" customFormat="1" ht="18.75" customHeight="1">
      <c r="A19" s="75"/>
      <c r="B19" s="77"/>
      <c r="C19" s="27" t="s">
        <v>172</v>
      </c>
      <c r="D19" s="38">
        <f t="shared" si="2"/>
        <v>1180</v>
      </c>
      <c r="E19" s="38">
        <f t="shared" si="5"/>
        <v>171</v>
      </c>
      <c r="F19" s="38">
        <f t="shared" si="5"/>
        <v>154</v>
      </c>
      <c r="G19" s="38">
        <f t="shared" si="5"/>
        <v>171</v>
      </c>
      <c r="H19" s="38">
        <f t="shared" si="5"/>
        <v>171</v>
      </c>
      <c r="I19" s="38">
        <f t="shared" si="5"/>
        <v>171</v>
      </c>
      <c r="J19" s="38">
        <f t="shared" si="5"/>
        <v>171</v>
      </c>
      <c r="K19" s="38">
        <f t="shared" si="5"/>
        <v>171</v>
      </c>
      <c r="L19" s="26"/>
    </row>
    <row r="20" spans="1:12" s="20" customFormat="1" ht="18.75" customHeight="1">
      <c r="A20" s="75"/>
      <c r="B20" s="77"/>
      <c r="C20" s="27" t="s">
        <v>173</v>
      </c>
      <c r="D20" s="38">
        <f t="shared" si="2"/>
        <v>1198</v>
      </c>
      <c r="E20" s="38">
        <f t="shared" si="5"/>
        <v>172</v>
      </c>
      <c r="F20" s="38">
        <f t="shared" si="5"/>
        <v>166</v>
      </c>
      <c r="G20" s="38">
        <f t="shared" si="5"/>
        <v>172</v>
      </c>
      <c r="H20" s="38">
        <f t="shared" si="5"/>
        <v>172</v>
      </c>
      <c r="I20" s="38">
        <f t="shared" si="5"/>
        <v>172</v>
      </c>
      <c r="J20" s="38">
        <f t="shared" si="5"/>
        <v>172</v>
      </c>
      <c r="K20" s="38">
        <f t="shared" si="5"/>
        <v>172</v>
      </c>
      <c r="L20" s="26"/>
    </row>
    <row r="21" spans="1:12" s="20" customFormat="1" ht="15.75">
      <c r="A21" s="75"/>
      <c r="B21" s="77"/>
      <c r="C21" s="27" t="s">
        <v>174</v>
      </c>
      <c r="D21" s="38">
        <f t="shared" si="2"/>
        <v>1391</v>
      </c>
      <c r="E21" s="38">
        <f t="shared" si="5"/>
        <v>203</v>
      </c>
      <c r="F21" s="38">
        <f t="shared" si="5"/>
        <v>173</v>
      </c>
      <c r="G21" s="38">
        <f t="shared" si="5"/>
        <v>203</v>
      </c>
      <c r="H21" s="38">
        <f t="shared" si="5"/>
        <v>203</v>
      </c>
      <c r="I21" s="38">
        <f t="shared" si="5"/>
        <v>203</v>
      </c>
      <c r="J21" s="38">
        <f t="shared" si="5"/>
        <v>203</v>
      </c>
      <c r="K21" s="38">
        <f t="shared" si="5"/>
        <v>203</v>
      </c>
      <c r="L21" s="26"/>
    </row>
    <row r="22" spans="1:12" s="29" customFormat="1" ht="21" customHeight="1">
      <c r="A22" s="75"/>
      <c r="B22" s="77"/>
      <c r="C22" s="27" t="s">
        <v>175</v>
      </c>
      <c r="D22" s="38">
        <f t="shared" si="2"/>
        <v>881</v>
      </c>
      <c r="E22" s="38">
        <f t="shared" si="5"/>
        <v>129</v>
      </c>
      <c r="F22" s="38">
        <f t="shared" si="5"/>
        <v>107</v>
      </c>
      <c r="G22" s="38">
        <f t="shared" si="5"/>
        <v>129</v>
      </c>
      <c r="H22" s="38">
        <f t="shared" si="5"/>
        <v>129</v>
      </c>
      <c r="I22" s="38">
        <f t="shared" si="5"/>
        <v>129</v>
      </c>
      <c r="J22" s="38">
        <f t="shared" si="5"/>
        <v>129</v>
      </c>
      <c r="K22" s="38">
        <f t="shared" si="5"/>
        <v>129</v>
      </c>
      <c r="L22" s="28"/>
    </row>
    <row r="23" spans="1:12" s="20" customFormat="1" ht="23.25" customHeight="1">
      <c r="A23" s="76" t="s">
        <v>176</v>
      </c>
      <c r="B23" s="76" t="s">
        <v>177</v>
      </c>
      <c r="C23" s="24" t="s">
        <v>166</v>
      </c>
      <c r="D23" s="38">
        <f>E23+F23+G23+H23+I23+J23+K23</f>
        <v>10301468.29</v>
      </c>
      <c r="E23" s="39">
        <f>SUM(E25:E27)</f>
        <v>1558594.4</v>
      </c>
      <c r="F23" s="39">
        <f aca="true" t="shared" si="6" ref="F23:K23">SUM(F25:F27)</f>
        <v>1174616.51</v>
      </c>
      <c r="G23" s="39">
        <f t="shared" si="6"/>
        <v>1305423.6</v>
      </c>
      <c r="H23" s="39">
        <f t="shared" si="6"/>
        <v>1592284.91</v>
      </c>
      <c r="I23" s="39">
        <f t="shared" si="6"/>
        <v>1639421.07</v>
      </c>
      <c r="J23" s="39">
        <f t="shared" si="6"/>
        <v>1604275.2</v>
      </c>
      <c r="K23" s="39">
        <f t="shared" si="6"/>
        <v>1426852.6</v>
      </c>
      <c r="L23" s="26">
        <f>SUM(E23:K23)</f>
        <v>10301468.29</v>
      </c>
    </row>
    <row r="24" spans="1:12" s="20" customFormat="1" ht="33.75" customHeight="1">
      <c r="A24" s="77"/>
      <c r="B24" s="77"/>
      <c r="C24" s="24" t="s">
        <v>167</v>
      </c>
      <c r="D24" s="38"/>
      <c r="E24" s="38"/>
      <c r="F24" s="38"/>
      <c r="G24" s="38"/>
      <c r="H24" s="38"/>
      <c r="I24" s="38"/>
      <c r="J24" s="38"/>
      <c r="K24" s="38"/>
      <c r="L24" s="26"/>
    </row>
    <row r="25" spans="1:12" s="20" customFormat="1" ht="47.25">
      <c r="A25" s="77"/>
      <c r="B25" s="77"/>
      <c r="C25" s="24" t="s">
        <v>187</v>
      </c>
      <c r="D25" s="38">
        <f t="shared" si="2"/>
        <v>8517836.2</v>
      </c>
      <c r="E25" s="39">
        <v>1065305</v>
      </c>
      <c r="F25" s="39">
        <v>1123721.2</v>
      </c>
      <c r="G25" s="39">
        <v>1190884</v>
      </c>
      <c r="H25" s="39">
        <v>1297002</v>
      </c>
      <c r="I25" s="39">
        <v>1306908</v>
      </c>
      <c r="J25" s="39">
        <v>1267008</v>
      </c>
      <c r="K25" s="39">
        <v>1267008</v>
      </c>
      <c r="L25" s="30">
        <f>1433697.25-L26-L27</f>
        <v>1433697.25</v>
      </c>
    </row>
    <row r="26" spans="1:12" s="20" customFormat="1" ht="54.75" customHeight="1">
      <c r="A26" s="77"/>
      <c r="B26" s="77"/>
      <c r="C26" s="24" t="s">
        <v>168</v>
      </c>
      <c r="D26" s="38">
        <f t="shared" si="2"/>
        <v>718229.38</v>
      </c>
      <c r="E26" s="39">
        <v>116462</v>
      </c>
      <c r="F26" s="39">
        <v>10678</v>
      </c>
      <c r="G26" s="39">
        <f>21808+11625</f>
        <v>33433</v>
      </c>
      <c r="H26" s="39">
        <v>77543.81</v>
      </c>
      <c r="I26" s="39">
        <v>211141.47</v>
      </c>
      <c r="J26" s="39">
        <v>220763.1</v>
      </c>
      <c r="K26" s="39">
        <v>48208</v>
      </c>
      <c r="L26" s="26"/>
    </row>
    <row r="27" spans="1:14" s="20" customFormat="1" ht="60" customHeight="1">
      <c r="A27" s="78"/>
      <c r="B27" s="78"/>
      <c r="C27" s="24" t="s">
        <v>169</v>
      </c>
      <c r="D27" s="38">
        <f t="shared" si="2"/>
        <v>1065402.71</v>
      </c>
      <c r="E27" s="39">
        <v>376827.4</v>
      </c>
      <c r="F27" s="39">
        <v>40217.31</v>
      </c>
      <c r="G27" s="39">
        <v>81106.6</v>
      </c>
      <c r="H27" s="38">
        <v>217739.1</v>
      </c>
      <c r="I27" s="38">
        <v>121371.6</v>
      </c>
      <c r="J27" s="38">
        <v>116504.1</v>
      </c>
      <c r="K27" s="38">
        <v>111636.6</v>
      </c>
      <c r="L27" s="26"/>
      <c r="N27" s="26">
        <f>SUM(F27:K27)</f>
        <v>688575.31</v>
      </c>
    </row>
    <row r="28" spans="1:12" s="20" customFormat="1" ht="15.75">
      <c r="A28" s="76" t="s">
        <v>178</v>
      </c>
      <c r="B28" s="76" t="s">
        <v>179</v>
      </c>
      <c r="C28" s="24" t="s">
        <v>166</v>
      </c>
      <c r="D28" s="38">
        <f t="shared" si="2"/>
        <v>10262299.48</v>
      </c>
      <c r="E28" s="39">
        <v>1558594.4</v>
      </c>
      <c r="F28" s="39">
        <v>1174616.51</v>
      </c>
      <c r="G28" s="39">
        <v>1343798.6</v>
      </c>
      <c r="H28" s="39">
        <v>1514741.1</v>
      </c>
      <c r="I28" s="39">
        <v>1639421.07</v>
      </c>
      <c r="J28" s="39">
        <v>1604275.2</v>
      </c>
      <c r="K28" s="39">
        <v>1426852.6</v>
      </c>
      <c r="L28" s="25" t="e">
        <f>#REF!+#REF!+#REF!+#REF!+#REF!</f>
        <v>#REF!</v>
      </c>
    </row>
    <row r="29" spans="1:12" s="20" customFormat="1" ht="23.25" customHeight="1">
      <c r="A29" s="77"/>
      <c r="B29" s="77"/>
      <c r="C29" s="24" t="s">
        <v>167</v>
      </c>
      <c r="D29" s="38">
        <f t="shared" si="2"/>
        <v>0</v>
      </c>
      <c r="E29" s="38"/>
      <c r="F29" s="38"/>
      <c r="G29" s="38"/>
      <c r="H29" s="38"/>
      <c r="I29" s="38"/>
      <c r="J29" s="38"/>
      <c r="K29" s="38"/>
      <c r="L29" s="26"/>
    </row>
    <row r="30" spans="1:29" s="31" customFormat="1" ht="47.25">
      <c r="A30" s="77"/>
      <c r="B30" s="77"/>
      <c r="C30" s="24" t="s">
        <v>187</v>
      </c>
      <c r="D30" s="38">
        <f t="shared" si="2"/>
        <v>11942098.93</v>
      </c>
      <c r="E30" s="39">
        <v>1513427</v>
      </c>
      <c r="F30" s="38">
        <v>1549566.8</v>
      </c>
      <c r="G30" s="38">
        <v>1656496</v>
      </c>
      <c r="H30" s="38">
        <v>1698692</v>
      </c>
      <c r="I30" s="38">
        <v>1782258.4</v>
      </c>
      <c r="J30" s="38">
        <v>1841167.65</v>
      </c>
      <c r="K30" s="38">
        <v>1900491.08</v>
      </c>
      <c r="L30" s="30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</row>
    <row r="31" spans="1:20" s="20" customFormat="1" ht="60" customHeight="1">
      <c r="A31" s="77"/>
      <c r="B31" s="77"/>
      <c r="C31" s="24" t="s">
        <v>168</v>
      </c>
      <c r="D31" s="38">
        <f t="shared" si="2"/>
        <v>2020532.7</v>
      </c>
      <c r="E31" s="38">
        <v>127223</v>
      </c>
      <c r="F31" s="39">
        <f>493812.6-10736</f>
        <v>483076.6</v>
      </c>
      <c r="G31" s="39">
        <f>131952+45000+10736+11250</f>
        <v>198938</v>
      </c>
      <c r="H31" s="39">
        <f>202620+56250</f>
        <v>258870</v>
      </c>
      <c r="I31" s="39">
        <f>316040+76315.5</f>
        <v>392355.5</v>
      </c>
      <c r="J31" s="39">
        <v>410069.6</v>
      </c>
      <c r="K31" s="39">
        <v>150000</v>
      </c>
      <c r="L31" s="26"/>
      <c r="N31" s="7"/>
      <c r="O31" s="7"/>
      <c r="P31" s="7"/>
      <c r="Q31" s="7"/>
      <c r="R31" s="7"/>
      <c r="S31" s="7"/>
      <c r="T31" s="7"/>
    </row>
    <row r="32" spans="1:12" s="20" customFormat="1" ht="18.75" customHeight="1">
      <c r="A32" s="76" t="s">
        <v>180</v>
      </c>
      <c r="B32" s="76" t="s">
        <v>181</v>
      </c>
      <c r="C32" s="24" t="s">
        <v>166</v>
      </c>
      <c r="D32" s="38">
        <f t="shared" si="2"/>
        <v>39624</v>
      </c>
      <c r="E32" s="38">
        <f aca="true" t="shared" si="7" ref="E32:K32">SUM(E34:E40)</f>
        <v>8882</v>
      </c>
      <c r="F32" s="38">
        <f>SUM(F34:F40)</f>
        <v>4867</v>
      </c>
      <c r="G32" s="38">
        <f t="shared" si="7"/>
        <v>5175</v>
      </c>
      <c r="H32" s="38">
        <f t="shared" si="7"/>
        <v>5175</v>
      </c>
      <c r="I32" s="38">
        <f t="shared" si="7"/>
        <v>5175</v>
      </c>
      <c r="J32" s="38">
        <f t="shared" si="7"/>
        <v>5175</v>
      </c>
      <c r="K32" s="38">
        <f t="shared" si="7"/>
        <v>5175</v>
      </c>
      <c r="L32" s="26"/>
    </row>
    <row r="33" spans="1:12" s="20" customFormat="1" ht="15.75">
      <c r="A33" s="77"/>
      <c r="B33" s="77"/>
      <c r="C33" s="47" t="s">
        <v>167</v>
      </c>
      <c r="D33" s="38">
        <f t="shared" si="2"/>
        <v>0</v>
      </c>
      <c r="E33" s="48"/>
      <c r="F33" s="48"/>
      <c r="G33" s="48"/>
      <c r="H33" s="48"/>
      <c r="I33" s="38"/>
      <c r="J33" s="38"/>
      <c r="K33" s="38"/>
      <c r="L33" s="26"/>
    </row>
    <row r="34" spans="1:12" s="20" customFormat="1" ht="15.75">
      <c r="A34" s="77"/>
      <c r="B34" s="77"/>
      <c r="C34" s="27" t="s">
        <v>170</v>
      </c>
      <c r="D34" s="38">
        <f t="shared" si="2"/>
        <v>1216</v>
      </c>
      <c r="E34" s="38">
        <v>178</v>
      </c>
      <c r="F34" s="38">
        <v>148</v>
      </c>
      <c r="G34" s="38">
        <v>178</v>
      </c>
      <c r="H34" s="38">
        <v>178</v>
      </c>
      <c r="I34" s="38">
        <v>178</v>
      </c>
      <c r="J34" s="38">
        <v>178</v>
      </c>
      <c r="K34" s="38">
        <v>178</v>
      </c>
      <c r="L34" s="26"/>
    </row>
    <row r="35" spans="1:12" s="20" customFormat="1" ht="21" customHeight="1">
      <c r="A35" s="77"/>
      <c r="B35" s="77"/>
      <c r="C35" s="27" t="s">
        <v>171</v>
      </c>
      <c r="D35" s="38">
        <f t="shared" si="2"/>
        <v>1278</v>
      </c>
      <c r="E35" s="38">
        <v>184</v>
      </c>
      <c r="F35" s="38">
        <v>174</v>
      </c>
      <c r="G35" s="38">
        <v>184</v>
      </c>
      <c r="H35" s="38">
        <v>184</v>
      </c>
      <c r="I35" s="38">
        <v>184</v>
      </c>
      <c r="J35" s="38">
        <v>184</v>
      </c>
      <c r="K35" s="38">
        <v>184</v>
      </c>
      <c r="L35" s="26"/>
    </row>
    <row r="36" spans="1:12" s="20" customFormat="1" ht="21" customHeight="1">
      <c r="A36" s="77"/>
      <c r="B36" s="77"/>
      <c r="C36" s="27" t="s">
        <v>172</v>
      </c>
      <c r="D36" s="38">
        <f t="shared" si="2"/>
        <v>1180</v>
      </c>
      <c r="E36" s="38">
        <v>171</v>
      </c>
      <c r="F36" s="38">
        <v>154</v>
      </c>
      <c r="G36" s="38">
        <v>171</v>
      </c>
      <c r="H36" s="38">
        <v>171</v>
      </c>
      <c r="I36" s="38">
        <v>171</v>
      </c>
      <c r="J36" s="38">
        <v>171</v>
      </c>
      <c r="K36" s="38">
        <v>171</v>
      </c>
      <c r="L36" s="26"/>
    </row>
    <row r="37" spans="1:12" s="20" customFormat="1" ht="21" customHeight="1">
      <c r="A37" s="77"/>
      <c r="B37" s="77"/>
      <c r="C37" s="27" t="s">
        <v>173</v>
      </c>
      <c r="D37" s="38">
        <f t="shared" si="2"/>
        <v>1198</v>
      </c>
      <c r="E37" s="38">
        <v>172</v>
      </c>
      <c r="F37" s="38">
        <v>166</v>
      </c>
      <c r="G37" s="38">
        <v>172</v>
      </c>
      <c r="H37" s="38">
        <v>172</v>
      </c>
      <c r="I37" s="38">
        <v>172</v>
      </c>
      <c r="J37" s="38">
        <v>172</v>
      </c>
      <c r="K37" s="38">
        <v>172</v>
      </c>
      <c r="L37" s="26"/>
    </row>
    <row r="38" spans="1:12" s="20" customFormat="1" ht="21" customHeight="1">
      <c r="A38" s="77"/>
      <c r="B38" s="77"/>
      <c r="C38" s="27" t="s">
        <v>174</v>
      </c>
      <c r="D38" s="38">
        <f t="shared" si="2"/>
        <v>1391</v>
      </c>
      <c r="E38" s="38">
        <v>203</v>
      </c>
      <c r="F38" s="38">
        <v>173</v>
      </c>
      <c r="G38" s="38">
        <v>203</v>
      </c>
      <c r="H38" s="38">
        <v>203</v>
      </c>
      <c r="I38" s="38">
        <v>203</v>
      </c>
      <c r="J38" s="38">
        <v>203</v>
      </c>
      <c r="K38" s="38">
        <v>203</v>
      </c>
      <c r="L38" s="26"/>
    </row>
    <row r="39" spans="1:12" s="20" customFormat="1" ht="21" customHeight="1">
      <c r="A39" s="77"/>
      <c r="B39" s="77"/>
      <c r="C39" s="27" t="s">
        <v>175</v>
      </c>
      <c r="D39" s="38">
        <f t="shared" si="2"/>
        <v>881</v>
      </c>
      <c r="E39" s="38">
        <v>129</v>
      </c>
      <c r="F39" s="38">
        <v>107</v>
      </c>
      <c r="G39" s="38">
        <v>129</v>
      </c>
      <c r="H39" s="38">
        <v>129</v>
      </c>
      <c r="I39" s="38">
        <v>129</v>
      </c>
      <c r="J39" s="38">
        <v>129</v>
      </c>
      <c r="K39" s="38">
        <v>129</v>
      </c>
      <c r="L39" s="26"/>
    </row>
    <row r="40" spans="1:12" s="20" customFormat="1" ht="57" customHeight="1">
      <c r="A40" s="77"/>
      <c r="B40" s="77"/>
      <c r="C40" s="49" t="s">
        <v>187</v>
      </c>
      <c r="D40" s="38">
        <f t="shared" si="2"/>
        <v>32480</v>
      </c>
      <c r="E40" s="38">
        <v>7845</v>
      </c>
      <c r="F40" s="38">
        <f>3196+749</f>
        <v>3945</v>
      </c>
      <c r="G40" s="38">
        <v>4138</v>
      </c>
      <c r="H40" s="38">
        <v>4138</v>
      </c>
      <c r="I40" s="38">
        <v>4138</v>
      </c>
      <c r="J40" s="38">
        <v>4138</v>
      </c>
      <c r="K40" s="38">
        <v>4138</v>
      </c>
      <c r="L40" s="26"/>
    </row>
    <row r="41" spans="1:12" s="20" customFormat="1" ht="18.75" customHeight="1">
      <c r="A41" s="71" t="s">
        <v>182</v>
      </c>
      <c r="B41" s="71" t="s">
        <v>183</v>
      </c>
      <c r="C41" s="24" t="s">
        <v>166</v>
      </c>
      <c r="D41" s="38">
        <f>E41+F41+G41+H41+I41+J41+K41</f>
        <v>235634</v>
      </c>
      <c r="E41" s="38">
        <f>SUM(E43:E43)</f>
        <v>38663</v>
      </c>
      <c r="F41" s="38">
        <f aca="true" t="shared" si="8" ref="F41:L41">SUM(F43:F43)</f>
        <v>30453</v>
      </c>
      <c r="G41" s="38">
        <f t="shared" si="8"/>
        <v>32732</v>
      </c>
      <c r="H41" s="38">
        <f t="shared" si="8"/>
        <v>33367</v>
      </c>
      <c r="I41" s="38">
        <f t="shared" si="8"/>
        <v>33473</v>
      </c>
      <c r="J41" s="38">
        <f t="shared" si="8"/>
        <v>33473</v>
      </c>
      <c r="K41" s="38">
        <f t="shared" si="8"/>
        <v>33473</v>
      </c>
      <c r="L41" s="25">
        <f t="shared" si="8"/>
        <v>0</v>
      </c>
    </row>
    <row r="42" spans="1:12" s="20" customFormat="1" ht="15.75">
      <c r="A42" s="71"/>
      <c r="B42" s="71"/>
      <c r="C42" s="24" t="s">
        <v>167</v>
      </c>
      <c r="D42" s="38">
        <f>E42+F42+G42+H42+I42+J42+K42</f>
        <v>0</v>
      </c>
      <c r="E42" s="38"/>
      <c r="F42" s="38"/>
      <c r="G42" s="38"/>
      <c r="H42" s="38"/>
      <c r="I42" s="38"/>
      <c r="J42" s="38"/>
      <c r="K42" s="38"/>
      <c r="L42" s="26"/>
    </row>
    <row r="43" spans="1:12" s="20" customFormat="1" ht="47.25">
      <c r="A43" s="71"/>
      <c r="B43" s="71"/>
      <c r="C43" s="24" t="s">
        <v>187</v>
      </c>
      <c r="D43" s="38">
        <f>E43+F43+G43+H43+I43+J43+K43</f>
        <v>235634</v>
      </c>
      <c r="E43" s="39">
        <v>38663</v>
      </c>
      <c r="F43" s="39">
        <v>30453</v>
      </c>
      <c r="G43" s="39">
        <v>32732</v>
      </c>
      <c r="H43" s="39">
        <v>33367</v>
      </c>
      <c r="I43" s="39">
        <v>33473</v>
      </c>
      <c r="J43" s="39">
        <v>33473</v>
      </c>
      <c r="K43" s="39">
        <v>33473</v>
      </c>
      <c r="L43" s="26"/>
    </row>
    <row r="44" spans="1:12" s="20" customFormat="1" ht="18.75" customHeight="1">
      <c r="A44" s="71" t="s">
        <v>139</v>
      </c>
      <c r="B44" s="71" t="s">
        <v>140</v>
      </c>
      <c r="C44" s="24" t="s">
        <v>166</v>
      </c>
      <c r="D44" s="38">
        <f t="shared" si="2"/>
        <v>240</v>
      </c>
      <c r="E44" s="38">
        <f aca="true" t="shared" si="9" ref="E44:L44">SUM(E46:E46)</f>
        <v>240</v>
      </c>
      <c r="F44" s="38">
        <f t="shared" si="9"/>
        <v>0</v>
      </c>
      <c r="G44" s="38">
        <f t="shared" si="9"/>
        <v>0</v>
      </c>
      <c r="H44" s="38">
        <f t="shared" si="9"/>
        <v>0</v>
      </c>
      <c r="I44" s="38">
        <f t="shared" si="9"/>
        <v>0</v>
      </c>
      <c r="J44" s="38">
        <f t="shared" si="9"/>
        <v>0</v>
      </c>
      <c r="K44" s="38">
        <f t="shared" si="9"/>
        <v>0</v>
      </c>
      <c r="L44" s="25">
        <f t="shared" si="9"/>
        <v>0</v>
      </c>
    </row>
    <row r="45" spans="1:12" s="20" customFormat="1" ht="15.75">
      <c r="A45" s="71"/>
      <c r="B45" s="71"/>
      <c r="C45" s="24" t="s">
        <v>167</v>
      </c>
      <c r="D45" s="38">
        <f t="shared" si="2"/>
        <v>0</v>
      </c>
      <c r="E45" s="38"/>
      <c r="F45" s="38"/>
      <c r="G45" s="38"/>
      <c r="H45" s="38"/>
      <c r="I45" s="38"/>
      <c r="J45" s="38"/>
      <c r="K45" s="38"/>
      <c r="L45" s="26"/>
    </row>
    <row r="46" spans="1:12" s="20" customFormat="1" ht="47.25">
      <c r="A46" s="71"/>
      <c r="B46" s="71"/>
      <c r="C46" s="24" t="s">
        <v>187</v>
      </c>
      <c r="D46" s="38">
        <f t="shared" si="2"/>
        <v>240</v>
      </c>
      <c r="E46" s="39">
        <v>240</v>
      </c>
      <c r="F46" s="39"/>
      <c r="G46" s="39"/>
      <c r="H46" s="39"/>
      <c r="I46" s="39"/>
      <c r="J46" s="39"/>
      <c r="K46" s="39"/>
      <c r="L46" s="26"/>
    </row>
    <row r="47" spans="1:12" s="20" customFormat="1" ht="18.75" customHeight="1" hidden="1">
      <c r="A47" s="71"/>
      <c r="B47" s="71"/>
      <c r="C47" s="24"/>
      <c r="D47" s="38"/>
      <c r="E47" s="38"/>
      <c r="F47" s="38"/>
      <c r="G47" s="38"/>
      <c r="H47" s="38"/>
      <c r="I47" s="38"/>
      <c r="J47" s="38"/>
      <c r="K47" s="38"/>
      <c r="L47" s="25"/>
    </row>
    <row r="48" spans="1:12" s="20" customFormat="1" ht="15.75" hidden="1">
      <c r="A48" s="81"/>
      <c r="B48" s="82"/>
      <c r="C48" s="24"/>
      <c r="D48" s="38"/>
      <c r="E48" s="38"/>
      <c r="F48" s="38"/>
      <c r="G48" s="38"/>
      <c r="H48" s="38"/>
      <c r="I48" s="38"/>
      <c r="J48" s="38"/>
      <c r="K48" s="38"/>
      <c r="L48" s="26"/>
    </row>
    <row r="49" spans="1:12" s="20" customFormat="1" ht="15.75">
      <c r="A49" s="43"/>
      <c r="B49" s="44"/>
      <c r="C49" s="33"/>
      <c r="D49" s="45"/>
      <c r="E49" s="45"/>
      <c r="F49" s="45"/>
      <c r="G49" s="45"/>
      <c r="H49" s="45"/>
      <c r="I49" s="45"/>
      <c r="J49" s="45"/>
      <c r="K49" s="45"/>
      <c r="L49" s="26"/>
    </row>
    <row r="50" spans="1:12" s="20" customFormat="1" ht="15.75">
      <c r="A50" s="43"/>
      <c r="B50" s="44"/>
      <c r="C50" s="33"/>
      <c r="D50" s="45"/>
      <c r="E50" s="45"/>
      <c r="F50" s="45"/>
      <c r="G50" s="45"/>
      <c r="H50" s="45"/>
      <c r="I50" s="45"/>
      <c r="J50" s="45"/>
      <c r="K50" s="45"/>
      <c r="L50" s="26"/>
    </row>
    <row r="51" spans="1:12" s="20" customFormat="1" ht="15.75">
      <c r="A51" s="32"/>
      <c r="B51" s="32"/>
      <c r="C51" s="33"/>
      <c r="D51" s="35"/>
      <c r="E51" s="35"/>
      <c r="F51" s="35"/>
      <c r="G51" s="35"/>
      <c r="H51" s="35"/>
      <c r="I51" s="35"/>
      <c r="J51" s="35"/>
      <c r="K51" s="35"/>
      <c r="L51" s="36" t="e">
        <f>#REF!-#REF!-#REF!</f>
        <v>#REF!</v>
      </c>
    </row>
    <row r="52" spans="1:256" s="14" customFormat="1" ht="18.75" customHeight="1">
      <c r="A52" s="79" t="s">
        <v>238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="14" customFormat="1" ht="18.75"/>
    <row r="54" spans="4:11" s="14" customFormat="1" ht="18.75">
      <c r="D54" s="37"/>
      <c r="E54" s="37"/>
      <c r="F54" s="37"/>
      <c r="G54" s="37"/>
      <c r="H54" s="37"/>
      <c r="I54" s="37"/>
      <c r="J54" s="37"/>
      <c r="K54" s="37"/>
    </row>
    <row r="55" spans="4:6" s="14" customFormat="1" ht="18.75">
      <c r="D55" s="13"/>
      <c r="E55" s="13"/>
      <c r="F55" s="13"/>
    </row>
    <row r="56" spans="4:8" s="14" customFormat="1" ht="18.75">
      <c r="D56" s="37"/>
      <c r="E56" s="37"/>
      <c r="F56" s="37"/>
      <c r="G56" s="37"/>
      <c r="H56" s="37"/>
    </row>
  </sheetData>
  <sheetProtection/>
  <mergeCells count="25">
    <mergeCell ref="A52:K52"/>
    <mergeCell ref="A41:A43"/>
    <mergeCell ref="B41:B43"/>
    <mergeCell ref="A44:A46"/>
    <mergeCell ref="B44:B46"/>
    <mergeCell ref="A47:A48"/>
    <mergeCell ref="B47:B48"/>
    <mergeCell ref="A23:A27"/>
    <mergeCell ref="B23:B27"/>
    <mergeCell ref="A28:A31"/>
    <mergeCell ref="B28:B31"/>
    <mergeCell ref="A32:A40"/>
    <mergeCell ref="B32:B40"/>
    <mergeCell ref="A9:A10"/>
    <mergeCell ref="B9:B10"/>
    <mergeCell ref="C9:C10"/>
    <mergeCell ref="D9:K9"/>
    <mergeCell ref="A12:A22"/>
    <mergeCell ref="B12:B22"/>
    <mergeCell ref="F1:K1"/>
    <mergeCell ref="F2:K2"/>
    <mergeCell ref="F3:K3"/>
    <mergeCell ref="F4:K4"/>
    <mergeCell ref="H5:K5"/>
    <mergeCell ref="A7:K7"/>
  </mergeCells>
  <printOptions/>
  <pageMargins left="0.7874015748031497" right="0.7874015748031497" top="1.3779527559055118" bottom="0.3937007874015748" header="0.31496062992125984" footer="0.31496062992125984"/>
  <pageSetup fitToHeight="2" fitToWidth="1" horizontalDpi="600" verticalDpi="600" orientation="landscape" paperSize="9" scale="53" r:id="rId1"/>
  <headerFooter differentFirst="1">
    <oddHeader>&amp;C2</oddHead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88"/>
  <sheetViews>
    <sheetView tabSelected="1" view="pageBreakPreview" zoomScale="75" zoomScaleNormal="80" zoomScaleSheetLayoutView="75" workbookViewId="0" topLeftCell="A572">
      <selection activeCell="B326" sqref="B326:B330"/>
    </sheetView>
  </sheetViews>
  <sheetFormatPr defaultColWidth="9.00390625" defaultRowHeight="42" customHeight="1"/>
  <cols>
    <col min="1" max="1" width="18.125" style="11" customWidth="1"/>
    <col min="2" max="2" width="43.125" style="1" customWidth="1"/>
    <col min="3" max="3" width="25.375" style="1" customWidth="1"/>
    <col min="4" max="4" width="18.75390625" style="1" customWidth="1"/>
    <col min="5" max="5" width="18.00390625" style="1" customWidth="1"/>
    <col min="6" max="6" width="17.75390625" style="1" customWidth="1"/>
    <col min="7" max="7" width="17.00390625" style="1" customWidth="1"/>
    <col min="8" max="8" width="17.75390625" style="1" customWidth="1"/>
    <col min="9" max="9" width="18.625" style="1" customWidth="1"/>
    <col min="10" max="10" width="17.75390625" style="1" customWidth="1"/>
    <col min="11" max="11" width="18.375" style="1" customWidth="1"/>
    <col min="12" max="12" width="13.125" style="1" customWidth="1"/>
    <col min="13" max="16384" width="9.125" style="1" customWidth="1"/>
  </cols>
  <sheetData>
    <row r="1" spans="6:11" ht="27.75" customHeight="1">
      <c r="F1" s="68" t="s">
        <v>198</v>
      </c>
      <c r="G1" s="68"/>
      <c r="H1" s="68"/>
      <c r="I1" s="68"/>
      <c r="J1" s="68"/>
      <c r="K1" s="68"/>
    </row>
    <row r="2" spans="6:11" ht="27.75" customHeight="1">
      <c r="F2" s="90" t="s">
        <v>242</v>
      </c>
      <c r="G2" s="90"/>
      <c r="H2" s="90"/>
      <c r="I2" s="90"/>
      <c r="J2" s="90"/>
      <c r="K2" s="90"/>
    </row>
    <row r="3" spans="6:11" ht="15" customHeight="1" hidden="1">
      <c r="F3" s="91" t="s">
        <v>194</v>
      </c>
      <c r="G3" s="91"/>
      <c r="H3" s="91"/>
      <c r="I3" s="91"/>
      <c r="J3" s="91"/>
      <c r="K3" s="92"/>
    </row>
    <row r="4" spans="4:11" ht="28.5" customHeight="1" hidden="1">
      <c r="D4" s="12"/>
      <c r="E4" s="12"/>
      <c r="F4" s="12"/>
      <c r="G4" s="12"/>
      <c r="H4" s="12"/>
      <c r="I4" s="34"/>
      <c r="J4" s="34" t="s">
        <v>191</v>
      </c>
      <c r="K4" s="40"/>
    </row>
    <row r="5" spans="4:11" ht="28.5" customHeight="1">
      <c r="D5" s="12"/>
      <c r="E5" s="12"/>
      <c r="F5" s="12"/>
      <c r="G5" s="12"/>
      <c r="H5" s="12"/>
      <c r="I5" s="34"/>
      <c r="J5" s="34"/>
      <c r="K5" s="40"/>
    </row>
    <row r="6" spans="1:11" ht="64.5" customHeight="1">
      <c r="A6" s="68" t="s">
        <v>239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s="4" customFormat="1" ht="19.5" customHeight="1">
      <c r="A7" s="93" t="s">
        <v>1</v>
      </c>
      <c r="B7" s="94" t="s">
        <v>211</v>
      </c>
      <c r="C7" s="95" t="s">
        <v>5</v>
      </c>
      <c r="D7" s="96" t="s">
        <v>8</v>
      </c>
      <c r="E7" s="97"/>
      <c r="F7" s="97"/>
      <c r="G7" s="97"/>
      <c r="H7" s="97"/>
      <c r="I7" s="97"/>
      <c r="J7" s="97"/>
      <c r="K7" s="98"/>
    </row>
    <row r="8" spans="1:11" s="5" customFormat="1" ht="36" customHeight="1">
      <c r="A8" s="93"/>
      <c r="B8" s="94"/>
      <c r="C8" s="95"/>
      <c r="D8" s="3" t="s">
        <v>17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</row>
    <row r="9" spans="1:11" s="4" customFormat="1" ht="15" customHeight="1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s="5" customFormat="1" ht="25.5" customHeight="1">
      <c r="A10" s="84" t="s">
        <v>7</v>
      </c>
      <c r="B10" s="84" t="s">
        <v>243</v>
      </c>
      <c r="C10" s="54" t="s">
        <v>4</v>
      </c>
      <c r="D10" s="55">
        <f>E10+F10+G10+H10+I10+J10+K10</f>
        <v>79337346.04</v>
      </c>
      <c r="E10" s="55">
        <f>E11+E12+E13+E14</f>
        <v>9740667.76</v>
      </c>
      <c r="F10" s="55">
        <f aca="true" t="shared" si="0" ref="F10:K10">F11+F12+F13+F14</f>
        <v>9782227.21</v>
      </c>
      <c r="G10" s="55">
        <f t="shared" si="0"/>
        <v>10253982.46</v>
      </c>
      <c r="H10" s="56">
        <f t="shared" si="0"/>
        <v>11689184.98</v>
      </c>
      <c r="I10" s="55">
        <f t="shared" si="0"/>
        <v>12902458.07</v>
      </c>
      <c r="J10" s="55">
        <f t="shared" si="0"/>
        <v>13106894.58</v>
      </c>
      <c r="K10" s="55">
        <f t="shared" si="0"/>
        <v>11861930.98</v>
      </c>
    </row>
    <row r="11" spans="1:11" s="5" customFormat="1" ht="19.5" customHeight="1">
      <c r="A11" s="85"/>
      <c r="B11" s="85"/>
      <c r="C11" s="54" t="s">
        <v>6</v>
      </c>
      <c r="D11" s="55">
        <f aca="true" t="shared" si="1" ref="D11:D64">E11+F11+G11+H11+I11+J11+K11</f>
        <v>3772295.86</v>
      </c>
      <c r="E11" s="55">
        <f aca="true" t="shared" si="2" ref="E11:K14">E316+E17+E502+E522+E527</f>
        <v>700065.6</v>
      </c>
      <c r="F11" s="55">
        <f t="shared" si="2"/>
        <v>360913.37</v>
      </c>
      <c r="G11" s="55">
        <f t="shared" si="2"/>
        <v>158866.4</v>
      </c>
      <c r="H11" s="55">
        <f t="shared" si="2"/>
        <v>362677.52</v>
      </c>
      <c r="I11" s="55">
        <f t="shared" si="2"/>
        <v>895620.77</v>
      </c>
      <c r="J11" s="55">
        <f t="shared" si="2"/>
        <v>949338.2</v>
      </c>
      <c r="K11" s="55">
        <f t="shared" si="2"/>
        <v>344814</v>
      </c>
    </row>
    <row r="12" spans="1:11" s="5" customFormat="1" ht="17.25" customHeight="1">
      <c r="A12" s="85"/>
      <c r="B12" s="85"/>
      <c r="C12" s="57" t="s">
        <v>3</v>
      </c>
      <c r="D12" s="55">
        <f t="shared" si="1"/>
        <v>45959051.06</v>
      </c>
      <c r="E12" s="55">
        <f t="shared" si="2"/>
        <v>5166564.16</v>
      </c>
      <c r="F12" s="55">
        <f t="shared" si="2"/>
        <v>5343045.33</v>
      </c>
      <c r="G12" s="55">
        <f t="shared" si="2"/>
        <v>6180393.46</v>
      </c>
      <c r="H12" s="55">
        <f t="shared" si="2"/>
        <v>7019675.55</v>
      </c>
      <c r="I12" s="55">
        <f t="shared" si="2"/>
        <v>7431053.33</v>
      </c>
      <c r="J12" s="55">
        <f t="shared" si="2"/>
        <v>7540294.93</v>
      </c>
      <c r="K12" s="55">
        <f t="shared" si="2"/>
        <v>7278024.3</v>
      </c>
    </row>
    <row r="13" spans="1:11" s="5" customFormat="1" ht="32.25" customHeight="1">
      <c r="A13" s="85"/>
      <c r="B13" s="85"/>
      <c r="C13" s="54" t="s">
        <v>19</v>
      </c>
      <c r="D13" s="55">
        <f>E13+F13+G13+H13+I13+J13+K13</f>
        <v>24539597.92</v>
      </c>
      <c r="E13" s="55">
        <f t="shared" si="2"/>
        <v>3247029.4</v>
      </c>
      <c r="F13" s="55">
        <f t="shared" si="2"/>
        <v>3242579.91</v>
      </c>
      <c r="G13" s="55">
        <f t="shared" si="2"/>
        <v>3198764.6</v>
      </c>
      <c r="H13" s="55">
        <f t="shared" si="2"/>
        <v>3588388.91</v>
      </c>
      <c r="I13" s="55">
        <f t="shared" si="2"/>
        <v>3852682.97</v>
      </c>
      <c r="J13" s="55">
        <f t="shared" si="2"/>
        <v>3894160.45</v>
      </c>
      <c r="K13" s="55">
        <f t="shared" si="2"/>
        <v>3515991.68</v>
      </c>
    </row>
    <row r="14" spans="1:11" s="5" customFormat="1" ht="26.25" customHeight="1">
      <c r="A14" s="86"/>
      <c r="B14" s="86"/>
      <c r="C14" s="57" t="s">
        <v>9</v>
      </c>
      <c r="D14" s="55">
        <f t="shared" si="1"/>
        <v>5066401.2</v>
      </c>
      <c r="E14" s="55">
        <f t="shared" si="2"/>
        <v>627008.6</v>
      </c>
      <c r="F14" s="55">
        <f t="shared" si="2"/>
        <v>835688.6</v>
      </c>
      <c r="G14" s="55">
        <f t="shared" si="2"/>
        <v>715958</v>
      </c>
      <c r="H14" s="55">
        <f t="shared" si="2"/>
        <v>718443</v>
      </c>
      <c r="I14" s="55">
        <f t="shared" si="2"/>
        <v>723101</v>
      </c>
      <c r="J14" s="55">
        <f t="shared" si="2"/>
        <v>723101</v>
      </c>
      <c r="K14" s="55">
        <f t="shared" si="2"/>
        <v>723101</v>
      </c>
    </row>
    <row r="15" spans="1:11" s="5" customFormat="1" ht="16.5" customHeight="1">
      <c r="A15" s="57" t="s">
        <v>0</v>
      </c>
      <c r="B15" s="58"/>
      <c r="C15" s="57"/>
      <c r="D15" s="55">
        <f>E15+F15+G15+H15+I15+J15+K15</f>
        <v>0</v>
      </c>
      <c r="E15" s="55"/>
      <c r="F15" s="55"/>
      <c r="G15" s="55"/>
      <c r="H15" s="55"/>
      <c r="I15" s="55"/>
      <c r="J15" s="55"/>
      <c r="K15" s="55"/>
    </row>
    <row r="16" spans="1:11" s="4" customFormat="1" ht="18" customHeight="1">
      <c r="A16" s="99" t="s">
        <v>60</v>
      </c>
      <c r="B16" s="84" t="s">
        <v>244</v>
      </c>
      <c r="C16" s="54" t="s">
        <v>4</v>
      </c>
      <c r="D16" s="55">
        <f t="shared" si="1"/>
        <v>32517111.45</v>
      </c>
      <c r="E16" s="55">
        <f>E17+E18+E19+E20</f>
        <v>4492353.5</v>
      </c>
      <c r="F16" s="55">
        <f aca="true" t="shared" si="3" ref="F16:K16">F17+F18+F19+F20</f>
        <v>4125562.08</v>
      </c>
      <c r="G16" s="55">
        <f t="shared" si="3"/>
        <v>4163144.9</v>
      </c>
      <c r="H16" s="55">
        <f t="shared" si="3"/>
        <v>4939993.02</v>
      </c>
      <c r="I16" s="55">
        <f t="shared" si="3"/>
        <v>5071328.11</v>
      </c>
      <c r="J16" s="55">
        <f t="shared" si="3"/>
        <v>5107827.97</v>
      </c>
      <c r="K16" s="55">
        <f t="shared" si="3"/>
        <v>4616901.87</v>
      </c>
    </row>
    <row r="17" spans="1:11" s="4" customFormat="1" ht="26.25" customHeight="1">
      <c r="A17" s="100"/>
      <c r="B17" s="85"/>
      <c r="C17" s="54" t="s">
        <v>2</v>
      </c>
      <c r="D17" s="55">
        <f t="shared" si="1"/>
        <v>1413493.66</v>
      </c>
      <c r="E17" s="55">
        <f aca="true" t="shared" si="4" ref="E17:K17">E23+E78+E246+E296</f>
        <v>594438.5</v>
      </c>
      <c r="F17" s="55">
        <f t="shared" si="4"/>
        <v>352890.67</v>
      </c>
      <c r="G17" s="55">
        <f t="shared" si="4"/>
        <v>31000</v>
      </c>
      <c r="H17" s="55">
        <f t="shared" si="4"/>
        <v>206783.52</v>
      </c>
      <c r="I17" s="55">
        <f t="shared" si="4"/>
        <v>66216.77</v>
      </c>
      <c r="J17" s="55">
        <f t="shared" si="4"/>
        <v>123244.2</v>
      </c>
      <c r="K17" s="55">
        <f t="shared" si="4"/>
        <v>38920</v>
      </c>
    </row>
    <row r="18" spans="1:11" s="4" customFormat="1" ht="19.5" customHeight="1">
      <c r="A18" s="100"/>
      <c r="B18" s="85"/>
      <c r="C18" s="54" t="s">
        <v>3</v>
      </c>
      <c r="D18" s="55">
        <f t="shared" si="1"/>
        <v>17141177.1</v>
      </c>
      <c r="E18" s="55">
        <f aca="true" t="shared" si="5" ref="E18:K18">E24+E79+E247+E297+E242+E312</f>
        <v>1883793.8</v>
      </c>
      <c r="F18" s="55">
        <f t="shared" si="5"/>
        <v>2006536.3</v>
      </c>
      <c r="G18" s="55">
        <f t="shared" si="5"/>
        <v>2306529.3</v>
      </c>
      <c r="H18" s="55">
        <f t="shared" si="5"/>
        <v>2620545.59</v>
      </c>
      <c r="I18" s="55">
        <f t="shared" si="5"/>
        <v>2841238.27</v>
      </c>
      <c r="J18" s="55">
        <f t="shared" si="5"/>
        <v>2855856.57</v>
      </c>
      <c r="K18" s="55">
        <f t="shared" si="5"/>
        <v>2626677.27</v>
      </c>
    </row>
    <row r="19" spans="1:11" s="4" customFormat="1" ht="32.25" customHeight="1">
      <c r="A19" s="100"/>
      <c r="B19" s="85"/>
      <c r="C19" s="54" t="s">
        <v>19</v>
      </c>
      <c r="D19" s="55">
        <f t="shared" si="1"/>
        <v>10301468.29</v>
      </c>
      <c r="E19" s="55">
        <f aca="true" t="shared" si="6" ref="E19:K19">E25+E80+E248+E298+E243+E285</f>
        <v>1558594.4</v>
      </c>
      <c r="F19" s="55">
        <f t="shared" si="6"/>
        <v>1174616.51</v>
      </c>
      <c r="G19" s="55">
        <f t="shared" si="6"/>
        <v>1305423.6</v>
      </c>
      <c r="H19" s="55">
        <f t="shared" si="6"/>
        <v>1592284.91</v>
      </c>
      <c r="I19" s="55">
        <f t="shared" si="6"/>
        <v>1639421.07</v>
      </c>
      <c r="J19" s="55">
        <f t="shared" si="6"/>
        <v>1604275.2</v>
      </c>
      <c r="K19" s="55">
        <f t="shared" si="6"/>
        <v>1426852.6</v>
      </c>
    </row>
    <row r="20" spans="1:11" s="4" customFormat="1" ht="30.75" customHeight="1">
      <c r="A20" s="101"/>
      <c r="B20" s="86"/>
      <c r="C20" s="54" t="s">
        <v>9</v>
      </c>
      <c r="D20" s="55">
        <f t="shared" si="1"/>
        <v>3660972.4</v>
      </c>
      <c r="E20" s="55">
        <f aca="true" t="shared" si="7" ref="E20:K20">E26+E81+E249+E299</f>
        <v>455526.8</v>
      </c>
      <c r="F20" s="55">
        <f t="shared" si="7"/>
        <v>591518.6</v>
      </c>
      <c r="G20" s="55">
        <f t="shared" si="7"/>
        <v>520192</v>
      </c>
      <c r="H20" s="55">
        <f t="shared" si="7"/>
        <v>520379</v>
      </c>
      <c r="I20" s="55">
        <f t="shared" si="7"/>
        <v>524452</v>
      </c>
      <c r="J20" s="55">
        <f t="shared" si="7"/>
        <v>524452</v>
      </c>
      <c r="K20" s="55">
        <f t="shared" si="7"/>
        <v>524452</v>
      </c>
    </row>
    <row r="21" spans="1:11" s="4" customFormat="1" ht="18.75" customHeight="1">
      <c r="A21" s="57" t="s">
        <v>0</v>
      </c>
      <c r="B21" s="54"/>
      <c r="C21" s="54"/>
      <c r="D21" s="55">
        <f t="shared" si="1"/>
        <v>0</v>
      </c>
      <c r="E21" s="55"/>
      <c r="F21" s="55"/>
      <c r="G21" s="55"/>
      <c r="H21" s="55"/>
      <c r="I21" s="55"/>
      <c r="J21" s="55"/>
      <c r="K21" s="55"/>
    </row>
    <row r="22" spans="1:11" s="4" customFormat="1" ht="24" customHeight="1">
      <c r="A22" s="83" t="s">
        <v>20</v>
      </c>
      <c r="B22" s="84" t="s">
        <v>61</v>
      </c>
      <c r="C22" s="54" t="s">
        <v>4</v>
      </c>
      <c r="D22" s="55">
        <f>E22+F22+G22+H22+I22+J22+K22</f>
        <v>753280.54</v>
      </c>
      <c r="E22" s="55">
        <f>E23+E24+E25+E26</f>
        <v>151618.06</v>
      </c>
      <c r="F22" s="55">
        <f aca="true" t="shared" si="8" ref="F22:K22">F23+F24+F25+F26</f>
        <v>53164.48</v>
      </c>
      <c r="G22" s="55">
        <f t="shared" si="8"/>
        <v>68810</v>
      </c>
      <c r="H22" s="55">
        <f t="shared" si="8"/>
        <v>139788</v>
      </c>
      <c r="I22" s="55">
        <f t="shared" si="8"/>
        <v>139900</v>
      </c>
      <c r="J22" s="55">
        <f t="shared" si="8"/>
        <v>100000</v>
      </c>
      <c r="K22" s="55">
        <f t="shared" si="8"/>
        <v>100000</v>
      </c>
    </row>
    <row r="23" spans="1:11" s="4" customFormat="1" ht="25.5" customHeight="1">
      <c r="A23" s="83"/>
      <c r="B23" s="85"/>
      <c r="C23" s="54" t="s">
        <v>2</v>
      </c>
      <c r="D23" s="55">
        <f t="shared" si="1"/>
        <v>95217.34</v>
      </c>
      <c r="E23" s="55">
        <f>E28+E33+E38+E43+E48+E53+E58+E63+E68+E73</f>
        <v>73215.06</v>
      </c>
      <c r="F23" s="55">
        <f aca="true" t="shared" si="9" ref="F23:K23">F28+F33+F38+F43+F48+F53+F58+F63+F68+F73</f>
        <v>22002.28</v>
      </c>
      <c r="G23" s="55">
        <f t="shared" si="9"/>
        <v>0</v>
      </c>
      <c r="H23" s="55">
        <f t="shared" si="9"/>
        <v>0</v>
      </c>
      <c r="I23" s="55">
        <f t="shared" si="9"/>
        <v>0</v>
      </c>
      <c r="J23" s="55">
        <f t="shared" si="9"/>
        <v>0</v>
      </c>
      <c r="K23" s="55">
        <f t="shared" si="9"/>
        <v>0</v>
      </c>
    </row>
    <row r="24" spans="1:11" s="4" customFormat="1" ht="18.75" customHeight="1">
      <c r="A24" s="83"/>
      <c r="B24" s="85"/>
      <c r="C24" s="54" t="s">
        <v>3</v>
      </c>
      <c r="D24" s="55">
        <f t="shared" si="1"/>
        <v>869.2</v>
      </c>
      <c r="E24" s="55">
        <f>E29+E34+E39+E44+E49+E54+E59+E64+E69+E74</f>
        <v>0</v>
      </c>
      <c r="F24" s="55">
        <f aca="true" t="shared" si="10" ref="F24:K24">F29+F34+F39+F44+F49+F54+F59+F64+F69+F74</f>
        <v>869.2</v>
      </c>
      <c r="G24" s="55">
        <f t="shared" si="10"/>
        <v>0</v>
      </c>
      <c r="H24" s="55">
        <f t="shared" si="10"/>
        <v>0</v>
      </c>
      <c r="I24" s="55">
        <f t="shared" si="10"/>
        <v>0</v>
      </c>
      <c r="J24" s="55">
        <f t="shared" si="10"/>
        <v>0</v>
      </c>
      <c r="K24" s="55">
        <f t="shared" si="10"/>
        <v>0</v>
      </c>
    </row>
    <row r="25" spans="1:11" s="4" customFormat="1" ht="29.25" customHeight="1">
      <c r="A25" s="83"/>
      <c r="B25" s="85"/>
      <c r="C25" s="54" t="s">
        <v>19</v>
      </c>
      <c r="D25" s="55">
        <f t="shared" si="1"/>
        <v>657194</v>
      </c>
      <c r="E25" s="55">
        <f>E30+E35+E40+E45+E50+E55+E60+E65+E70+E75</f>
        <v>78403</v>
      </c>
      <c r="F25" s="55">
        <f aca="true" t="shared" si="11" ref="F25:K25">F30+F35+F40+F45+F50+F55+F60+F65+F70+F75</f>
        <v>30293</v>
      </c>
      <c r="G25" s="55">
        <f t="shared" si="11"/>
        <v>68810</v>
      </c>
      <c r="H25" s="55">
        <f t="shared" si="11"/>
        <v>139788</v>
      </c>
      <c r="I25" s="55">
        <f t="shared" si="11"/>
        <v>139900</v>
      </c>
      <c r="J25" s="55">
        <f t="shared" si="11"/>
        <v>100000</v>
      </c>
      <c r="K25" s="55">
        <f t="shared" si="11"/>
        <v>100000</v>
      </c>
    </row>
    <row r="26" spans="1:11" s="4" customFormat="1" ht="23.25" customHeight="1">
      <c r="A26" s="83"/>
      <c r="B26" s="86"/>
      <c r="C26" s="54" t="s">
        <v>9</v>
      </c>
      <c r="D26" s="55">
        <f t="shared" si="1"/>
        <v>0</v>
      </c>
      <c r="E26" s="55">
        <f>E31+E36+E41+E46+E51+E56+E61+E66+E71+E76</f>
        <v>0</v>
      </c>
      <c r="F26" s="55">
        <f aca="true" t="shared" si="12" ref="F26:K26">F31+F36+F41+F46+F51+F56+F61+F66+F71+F76</f>
        <v>0</v>
      </c>
      <c r="G26" s="55">
        <f t="shared" si="12"/>
        <v>0</v>
      </c>
      <c r="H26" s="55">
        <f t="shared" si="12"/>
        <v>0</v>
      </c>
      <c r="I26" s="55">
        <f t="shared" si="12"/>
        <v>0</v>
      </c>
      <c r="J26" s="55">
        <f t="shared" si="12"/>
        <v>0</v>
      </c>
      <c r="K26" s="55">
        <f t="shared" si="12"/>
        <v>0</v>
      </c>
    </row>
    <row r="27" spans="1:11" s="4" customFormat="1" ht="18.75" customHeight="1">
      <c r="A27" s="83" t="s">
        <v>64</v>
      </c>
      <c r="B27" s="84" t="s">
        <v>44</v>
      </c>
      <c r="C27" s="54" t="s">
        <v>4</v>
      </c>
      <c r="D27" s="55">
        <f t="shared" si="1"/>
        <v>29131.7</v>
      </c>
      <c r="E27" s="55">
        <f>E28+E29+E30+E31</f>
        <v>29131.7</v>
      </c>
      <c r="F27" s="55">
        <f aca="true" t="shared" si="13" ref="F27:K27">F28+F29+F30+F31</f>
        <v>0</v>
      </c>
      <c r="G27" s="55">
        <f t="shared" si="13"/>
        <v>0</v>
      </c>
      <c r="H27" s="55">
        <f t="shared" si="13"/>
        <v>0</v>
      </c>
      <c r="I27" s="55">
        <f t="shared" si="13"/>
        <v>0</v>
      </c>
      <c r="J27" s="55">
        <f t="shared" si="13"/>
        <v>0</v>
      </c>
      <c r="K27" s="55">
        <f t="shared" si="13"/>
        <v>0</v>
      </c>
    </row>
    <row r="28" spans="1:11" s="4" customFormat="1" ht="23.25" customHeight="1">
      <c r="A28" s="83"/>
      <c r="B28" s="85"/>
      <c r="C28" s="54" t="s">
        <v>2</v>
      </c>
      <c r="D28" s="55">
        <f t="shared" si="1"/>
        <v>0</v>
      </c>
      <c r="E28" s="55"/>
      <c r="F28" s="55"/>
      <c r="G28" s="55"/>
      <c r="H28" s="55"/>
      <c r="I28" s="55"/>
      <c r="J28" s="55"/>
      <c r="K28" s="55"/>
    </row>
    <row r="29" spans="1:11" s="4" customFormat="1" ht="15" customHeight="1">
      <c r="A29" s="83"/>
      <c r="B29" s="85"/>
      <c r="C29" s="54" t="s">
        <v>3</v>
      </c>
      <c r="D29" s="55">
        <f t="shared" si="1"/>
        <v>0</v>
      </c>
      <c r="E29" s="55"/>
      <c r="F29" s="55"/>
      <c r="G29" s="55"/>
      <c r="H29" s="55"/>
      <c r="I29" s="55"/>
      <c r="J29" s="55"/>
      <c r="K29" s="55"/>
    </row>
    <row r="30" spans="1:11" s="4" customFormat="1" ht="33.75" customHeight="1">
      <c r="A30" s="83"/>
      <c r="B30" s="85"/>
      <c r="C30" s="54" t="s">
        <v>19</v>
      </c>
      <c r="D30" s="55">
        <f t="shared" si="1"/>
        <v>29131.7</v>
      </c>
      <c r="E30" s="55">
        <v>29131.7</v>
      </c>
      <c r="F30" s="55"/>
      <c r="G30" s="55"/>
      <c r="H30" s="55"/>
      <c r="I30" s="55"/>
      <c r="J30" s="55"/>
      <c r="K30" s="55"/>
    </row>
    <row r="31" spans="1:11" s="4" customFormat="1" ht="23.25" customHeight="1">
      <c r="A31" s="83"/>
      <c r="B31" s="86"/>
      <c r="C31" s="54" t="s">
        <v>9</v>
      </c>
      <c r="D31" s="55">
        <f t="shared" si="1"/>
        <v>0</v>
      </c>
      <c r="E31" s="55"/>
      <c r="F31" s="55"/>
      <c r="G31" s="55"/>
      <c r="H31" s="55"/>
      <c r="I31" s="55"/>
      <c r="J31" s="55"/>
      <c r="K31" s="55"/>
    </row>
    <row r="32" spans="1:11" s="4" customFormat="1" ht="18" customHeight="1">
      <c r="A32" s="83" t="s">
        <v>65</v>
      </c>
      <c r="B32" s="84" t="s">
        <v>245</v>
      </c>
      <c r="C32" s="54" t="s">
        <v>4</v>
      </c>
      <c r="D32" s="55">
        <f t="shared" si="1"/>
        <v>29900</v>
      </c>
      <c r="E32" s="55">
        <f>E33+E34+E35+E36</f>
        <v>0</v>
      </c>
      <c r="F32" s="55">
        <f aca="true" t="shared" si="14" ref="F32:K32">F33+F34+F35+F36</f>
        <v>0</v>
      </c>
      <c r="G32" s="55">
        <f t="shared" si="14"/>
        <v>0</v>
      </c>
      <c r="H32" s="55">
        <f t="shared" si="14"/>
        <v>0</v>
      </c>
      <c r="I32" s="55">
        <f t="shared" si="14"/>
        <v>29900</v>
      </c>
      <c r="J32" s="55">
        <f t="shared" si="14"/>
        <v>0</v>
      </c>
      <c r="K32" s="55">
        <f t="shared" si="14"/>
        <v>0</v>
      </c>
    </row>
    <row r="33" spans="1:11" s="4" customFormat="1" ht="21" customHeight="1">
      <c r="A33" s="83"/>
      <c r="B33" s="85"/>
      <c r="C33" s="54" t="s">
        <v>2</v>
      </c>
      <c r="D33" s="55">
        <f t="shared" si="1"/>
        <v>0</v>
      </c>
      <c r="E33" s="55"/>
      <c r="F33" s="55"/>
      <c r="G33" s="55"/>
      <c r="H33" s="55"/>
      <c r="I33" s="55"/>
      <c r="J33" s="55"/>
      <c r="K33" s="55"/>
    </row>
    <row r="34" spans="1:11" s="4" customFormat="1" ht="20.25" customHeight="1">
      <c r="A34" s="83"/>
      <c r="B34" s="85"/>
      <c r="C34" s="54" t="s">
        <v>3</v>
      </c>
      <c r="D34" s="55">
        <f t="shared" si="1"/>
        <v>0</v>
      </c>
      <c r="E34" s="55"/>
      <c r="F34" s="55"/>
      <c r="G34" s="55"/>
      <c r="H34" s="55"/>
      <c r="I34" s="55"/>
      <c r="J34" s="55"/>
      <c r="K34" s="55"/>
    </row>
    <row r="35" spans="1:11" s="4" customFormat="1" ht="35.25" customHeight="1">
      <c r="A35" s="83"/>
      <c r="B35" s="85"/>
      <c r="C35" s="54" t="s">
        <v>19</v>
      </c>
      <c r="D35" s="55">
        <f t="shared" si="1"/>
        <v>29900</v>
      </c>
      <c r="E35" s="55"/>
      <c r="F35" s="55"/>
      <c r="G35" s="55"/>
      <c r="H35" s="55"/>
      <c r="I35" s="55">
        <v>29900</v>
      </c>
      <c r="J35" s="55"/>
      <c r="K35" s="55"/>
    </row>
    <row r="36" spans="1:11" s="4" customFormat="1" ht="17.25" customHeight="1">
      <c r="A36" s="83"/>
      <c r="B36" s="86"/>
      <c r="C36" s="54" t="s">
        <v>9</v>
      </c>
      <c r="D36" s="55">
        <f t="shared" si="1"/>
        <v>0</v>
      </c>
      <c r="E36" s="55"/>
      <c r="F36" s="55"/>
      <c r="G36" s="55"/>
      <c r="H36" s="55"/>
      <c r="I36" s="55"/>
      <c r="J36" s="55"/>
      <c r="K36" s="55"/>
    </row>
    <row r="37" spans="1:11" s="4" customFormat="1" ht="18.75" customHeight="1">
      <c r="A37" s="83" t="s">
        <v>66</v>
      </c>
      <c r="B37" s="84" t="s">
        <v>246</v>
      </c>
      <c r="C37" s="54" t="s">
        <v>4</v>
      </c>
      <c r="D37" s="55">
        <f t="shared" si="1"/>
        <v>11028.34</v>
      </c>
      <c r="E37" s="55">
        <f>E38+E39+E40+E41</f>
        <v>0</v>
      </c>
      <c r="F37" s="55">
        <f aca="true" t="shared" si="15" ref="F37:K37">F38+F39+F40+F41</f>
        <v>11028.34</v>
      </c>
      <c r="G37" s="55">
        <f t="shared" si="15"/>
        <v>0</v>
      </c>
      <c r="H37" s="55">
        <f t="shared" si="15"/>
        <v>0</v>
      </c>
      <c r="I37" s="55">
        <f t="shared" si="15"/>
        <v>0</v>
      </c>
      <c r="J37" s="55">
        <f t="shared" si="15"/>
        <v>0</v>
      </c>
      <c r="K37" s="55">
        <f t="shared" si="15"/>
        <v>0</v>
      </c>
    </row>
    <row r="38" spans="1:11" s="4" customFormat="1" ht="27" customHeight="1">
      <c r="A38" s="83"/>
      <c r="B38" s="85"/>
      <c r="C38" s="54" t="s">
        <v>2</v>
      </c>
      <c r="D38" s="55">
        <f t="shared" si="1"/>
        <v>11028.34</v>
      </c>
      <c r="E38" s="55"/>
      <c r="F38" s="55">
        <v>11028.34</v>
      </c>
      <c r="G38" s="55"/>
      <c r="H38" s="55"/>
      <c r="I38" s="55"/>
      <c r="J38" s="55"/>
      <c r="K38" s="55"/>
    </row>
    <row r="39" spans="1:11" s="4" customFormat="1" ht="20.25" customHeight="1">
      <c r="A39" s="83"/>
      <c r="B39" s="85"/>
      <c r="C39" s="54" t="s">
        <v>3</v>
      </c>
      <c r="D39" s="55">
        <f t="shared" si="1"/>
        <v>0</v>
      </c>
      <c r="E39" s="55"/>
      <c r="F39" s="55"/>
      <c r="G39" s="55"/>
      <c r="H39" s="55"/>
      <c r="I39" s="55"/>
      <c r="J39" s="55"/>
      <c r="K39" s="55"/>
    </row>
    <row r="40" spans="1:11" s="4" customFormat="1" ht="46.5" customHeight="1">
      <c r="A40" s="83"/>
      <c r="B40" s="85"/>
      <c r="C40" s="54" t="s">
        <v>19</v>
      </c>
      <c r="D40" s="55">
        <f t="shared" si="1"/>
        <v>0</v>
      </c>
      <c r="E40" s="55"/>
      <c r="F40" s="55"/>
      <c r="G40" s="55"/>
      <c r="H40" s="55"/>
      <c r="I40" s="55"/>
      <c r="J40" s="55"/>
      <c r="K40" s="55"/>
    </row>
    <row r="41" spans="1:11" s="4" customFormat="1" ht="28.5" customHeight="1">
      <c r="A41" s="83"/>
      <c r="B41" s="86"/>
      <c r="C41" s="54" t="s">
        <v>9</v>
      </c>
      <c r="D41" s="55">
        <f t="shared" si="1"/>
        <v>0</v>
      </c>
      <c r="E41" s="55"/>
      <c r="F41" s="55"/>
      <c r="G41" s="55"/>
      <c r="H41" s="55"/>
      <c r="I41" s="55"/>
      <c r="J41" s="55"/>
      <c r="K41" s="55"/>
    </row>
    <row r="42" spans="1:11" s="4" customFormat="1" ht="18" customHeight="1">
      <c r="A42" s="83" t="s">
        <v>67</v>
      </c>
      <c r="B42" s="84" t="s">
        <v>247</v>
      </c>
      <c r="C42" s="54" t="s">
        <v>4</v>
      </c>
      <c r="D42" s="55">
        <f t="shared" si="1"/>
        <v>22400</v>
      </c>
      <c r="E42" s="55">
        <f>E43+E44+E45+E46</f>
        <v>0</v>
      </c>
      <c r="F42" s="55">
        <f aca="true" t="shared" si="16" ref="F42:K42">F43+F44+F45+F46</f>
        <v>0</v>
      </c>
      <c r="G42" s="55">
        <f t="shared" si="16"/>
        <v>0</v>
      </c>
      <c r="H42" s="55">
        <f t="shared" si="16"/>
        <v>22400</v>
      </c>
      <c r="I42" s="55">
        <f t="shared" si="16"/>
        <v>0</v>
      </c>
      <c r="J42" s="55">
        <f t="shared" si="16"/>
        <v>0</v>
      </c>
      <c r="K42" s="55">
        <f t="shared" si="16"/>
        <v>0</v>
      </c>
    </row>
    <row r="43" spans="1:11" s="4" customFormat="1" ht="27" customHeight="1">
      <c r="A43" s="83"/>
      <c r="B43" s="85"/>
      <c r="C43" s="54" t="s">
        <v>2</v>
      </c>
      <c r="D43" s="55">
        <f t="shared" si="1"/>
        <v>0</v>
      </c>
      <c r="E43" s="55"/>
      <c r="F43" s="55"/>
      <c r="G43" s="55"/>
      <c r="H43" s="55"/>
      <c r="I43" s="55"/>
      <c r="J43" s="55"/>
      <c r="K43" s="55"/>
    </row>
    <row r="44" spans="1:11" s="4" customFormat="1" ht="18" customHeight="1">
      <c r="A44" s="83"/>
      <c r="B44" s="85"/>
      <c r="C44" s="54" t="s">
        <v>3</v>
      </c>
      <c r="D44" s="55">
        <f t="shared" si="1"/>
        <v>0</v>
      </c>
      <c r="E44" s="55"/>
      <c r="F44" s="55"/>
      <c r="G44" s="55"/>
      <c r="H44" s="55"/>
      <c r="I44" s="55"/>
      <c r="J44" s="55"/>
      <c r="K44" s="55"/>
    </row>
    <row r="45" spans="1:11" s="4" customFormat="1" ht="45.75" customHeight="1">
      <c r="A45" s="83"/>
      <c r="B45" s="85"/>
      <c r="C45" s="54" t="s">
        <v>19</v>
      </c>
      <c r="D45" s="55">
        <f t="shared" si="1"/>
        <v>22400</v>
      </c>
      <c r="E45" s="55"/>
      <c r="F45" s="55"/>
      <c r="G45" s="55"/>
      <c r="H45" s="55">
        <v>22400</v>
      </c>
      <c r="I45" s="55"/>
      <c r="J45" s="55"/>
      <c r="K45" s="55"/>
    </row>
    <row r="46" spans="1:11" s="4" customFormat="1" ht="30" customHeight="1">
      <c r="A46" s="83"/>
      <c r="B46" s="86"/>
      <c r="C46" s="54" t="s">
        <v>9</v>
      </c>
      <c r="D46" s="55">
        <f t="shared" si="1"/>
        <v>0</v>
      </c>
      <c r="E46" s="55"/>
      <c r="F46" s="55"/>
      <c r="G46" s="55"/>
      <c r="H46" s="55"/>
      <c r="I46" s="55"/>
      <c r="J46" s="55"/>
      <c r="K46" s="55"/>
    </row>
    <row r="47" spans="1:11" s="4" customFormat="1" ht="18.75" customHeight="1">
      <c r="A47" s="83" t="s">
        <v>68</v>
      </c>
      <c r="B47" s="84" t="s">
        <v>47</v>
      </c>
      <c r="C47" s="54" t="s">
        <v>4</v>
      </c>
      <c r="D47" s="55">
        <f t="shared" si="1"/>
        <v>1023.5</v>
      </c>
      <c r="E47" s="55">
        <f>E48+E49+E50+E51</f>
        <v>1023.5</v>
      </c>
      <c r="F47" s="55">
        <f aca="true" t="shared" si="17" ref="F47:K47">F48+F49+F50+F51</f>
        <v>0</v>
      </c>
      <c r="G47" s="55">
        <f t="shared" si="17"/>
        <v>0</v>
      </c>
      <c r="H47" s="55">
        <f t="shared" si="17"/>
        <v>0</v>
      </c>
      <c r="I47" s="55">
        <f t="shared" si="17"/>
        <v>0</v>
      </c>
      <c r="J47" s="55">
        <f t="shared" si="17"/>
        <v>0</v>
      </c>
      <c r="K47" s="55">
        <f t="shared" si="17"/>
        <v>0</v>
      </c>
    </row>
    <row r="48" spans="1:11" s="4" customFormat="1" ht="25.5" customHeight="1">
      <c r="A48" s="83"/>
      <c r="B48" s="85"/>
      <c r="C48" s="54" t="s">
        <v>2</v>
      </c>
      <c r="D48" s="55">
        <f t="shared" si="1"/>
        <v>0</v>
      </c>
      <c r="E48" s="55"/>
      <c r="F48" s="55"/>
      <c r="G48" s="55"/>
      <c r="H48" s="55"/>
      <c r="I48" s="55"/>
      <c r="J48" s="55"/>
      <c r="K48" s="55"/>
    </row>
    <row r="49" spans="1:11" s="4" customFormat="1" ht="18" customHeight="1">
      <c r="A49" s="83"/>
      <c r="B49" s="85"/>
      <c r="C49" s="54" t="s">
        <v>3</v>
      </c>
      <c r="D49" s="55">
        <f t="shared" si="1"/>
        <v>0</v>
      </c>
      <c r="E49" s="55"/>
      <c r="F49" s="55"/>
      <c r="G49" s="55"/>
      <c r="H49" s="55"/>
      <c r="I49" s="55"/>
      <c r="J49" s="55"/>
      <c r="K49" s="55"/>
    </row>
    <row r="50" spans="1:11" s="4" customFormat="1" ht="33" customHeight="1">
      <c r="A50" s="83"/>
      <c r="B50" s="85"/>
      <c r="C50" s="54" t="s">
        <v>19</v>
      </c>
      <c r="D50" s="55">
        <f t="shared" si="1"/>
        <v>1023.5</v>
      </c>
      <c r="E50" s="55">
        <v>1023.5</v>
      </c>
      <c r="F50" s="55"/>
      <c r="G50" s="55"/>
      <c r="H50" s="55"/>
      <c r="I50" s="55"/>
      <c r="J50" s="55"/>
      <c r="K50" s="55"/>
    </row>
    <row r="51" spans="1:11" s="4" customFormat="1" ht="27.75" customHeight="1">
      <c r="A51" s="83"/>
      <c r="B51" s="86"/>
      <c r="C51" s="54" t="s">
        <v>9</v>
      </c>
      <c r="D51" s="55">
        <f t="shared" si="1"/>
        <v>0</v>
      </c>
      <c r="E51" s="55"/>
      <c r="F51" s="55"/>
      <c r="G51" s="55"/>
      <c r="H51" s="55"/>
      <c r="I51" s="55"/>
      <c r="J51" s="55"/>
      <c r="K51" s="55"/>
    </row>
    <row r="52" spans="1:11" s="4" customFormat="1" ht="20.25" customHeight="1">
      <c r="A52" s="83" t="s">
        <v>69</v>
      </c>
      <c r="B52" s="84" t="s">
        <v>48</v>
      </c>
      <c r="C52" s="54" t="s">
        <v>4</v>
      </c>
      <c r="D52" s="55">
        <f t="shared" si="1"/>
        <v>2600</v>
      </c>
      <c r="E52" s="55">
        <f>E53+E54+E55+E56</f>
        <v>0</v>
      </c>
      <c r="F52" s="55">
        <f aca="true" t="shared" si="18" ref="F52:K52">F53+F54+F55+F56</f>
        <v>0</v>
      </c>
      <c r="G52" s="55">
        <f t="shared" si="18"/>
        <v>2600</v>
      </c>
      <c r="H52" s="55">
        <f t="shared" si="18"/>
        <v>0</v>
      </c>
      <c r="I52" s="55">
        <f t="shared" si="18"/>
        <v>0</v>
      </c>
      <c r="J52" s="55">
        <f t="shared" si="18"/>
        <v>0</v>
      </c>
      <c r="K52" s="55">
        <f t="shared" si="18"/>
        <v>0</v>
      </c>
    </row>
    <row r="53" spans="1:11" s="4" customFormat="1" ht="25.5" customHeight="1">
      <c r="A53" s="83"/>
      <c r="B53" s="85"/>
      <c r="C53" s="54" t="s">
        <v>2</v>
      </c>
      <c r="D53" s="55">
        <f t="shared" si="1"/>
        <v>0</v>
      </c>
      <c r="E53" s="55"/>
      <c r="F53" s="55"/>
      <c r="G53" s="55"/>
      <c r="H53" s="55"/>
      <c r="I53" s="55"/>
      <c r="J53" s="55"/>
      <c r="K53" s="55"/>
    </row>
    <row r="54" spans="1:11" s="4" customFormat="1" ht="19.5" customHeight="1">
      <c r="A54" s="83"/>
      <c r="B54" s="85"/>
      <c r="C54" s="54" t="s">
        <v>3</v>
      </c>
      <c r="D54" s="55">
        <f t="shared" si="1"/>
        <v>0</v>
      </c>
      <c r="E54" s="55"/>
      <c r="F54" s="55"/>
      <c r="G54" s="55"/>
      <c r="H54" s="55"/>
      <c r="I54" s="55"/>
      <c r="J54" s="55"/>
      <c r="K54" s="55"/>
    </row>
    <row r="55" spans="1:11" s="4" customFormat="1" ht="35.25" customHeight="1">
      <c r="A55" s="83"/>
      <c r="B55" s="85"/>
      <c r="C55" s="54" t="s">
        <v>19</v>
      </c>
      <c r="D55" s="55">
        <f t="shared" si="1"/>
        <v>2600</v>
      </c>
      <c r="E55" s="55"/>
      <c r="F55" s="55"/>
      <c r="G55" s="55">
        <v>2600</v>
      </c>
      <c r="H55" s="55"/>
      <c r="I55" s="55"/>
      <c r="J55" s="55"/>
      <c r="K55" s="55"/>
    </row>
    <row r="56" spans="1:11" s="4" customFormat="1" ht="30" customHeight="1">
      <c r="A56" s="83"/>
      <c r="B56" s="86"/>
      <c r="C56" s="54" t="s">
        <v>9</v>
      </c>
      <c r="D56" s="55">
        <f t="shared" si="1"/>
        <v>0</v>
      </c>
      <c r="E56" s="55"/>
      <c r="F56" s="55"/>
      <c r="G56" s="55"/>
      <c r="H56" s="55"/>
      <c r="I56" s="55"/>
      <c r="J56" s="55"/>
      <c r="K56" s="55"/>
    </row>
    <row r="57" spans="1:11" s="4" customFormat="1" ht="19.5" customHeight="1">
      <c r="A57" s="83" t="s">
        <v>70</v>
      </c>
      <c r="B57" s="84" t="s">
        <v>275</v>
      </c>
      <c r="C57" s="54" t="s">
        <v>4</v>
      </c>
      <c r="D57" s="55">
        <f t="shared" si="1"/>
        <v>48728</v>
      </c>
      <c r="E57" s="55">
        <f>E58+E59+E60+E61</f>
        <v>0</v>
      </c>
      <c r="F57" s="55">
        <f aca="true" t="shared" si="19" ref="F57:K57">F58+F59+F60+F61</f>
        <v>0</v>
      </c>
      <c r="G57" s="55">
        <f t="shared" si="19"/>
        <v>0</v>
      </c>
      <c r="H57" s="55">
        <f t="shared" si="19"/>
        <v>48728</v>
      </c>
      <c r="I57" s="55">
        <f t="shared" si="19"/>
        <v>0</v>
      </c>
      <c r="J57" s="55">
        <f t="shared" si="19"/>
        <v>0</v>
      </c>
      <c r="K57" s="55">
        <f t="shared" si="19"/>
        <v>0</v>
      </c>
    </row>
    <row r="58" spans="1:11" s="4" customFormat="1" ht="27.75" customHeight="1">
      <c r="A58" s="83"/>
      <c r="B58" s="85"/>
      <c r="C58" s="54" t="s">
        <v>2</v>
      </c>
      <c r="D58" s="55">
        <f t="shared" si="1"/>
        <v>0</v>
      </c>
      <c r="E58" s="55"/>
      <c r="F58" s="55"/>
      <c r="G58" s="55"/>
      <c r="H58" s="55"/>
      <c r="I58" s="55"/>
      <c r="J58" s="55"/>
      <c r="K58" s="55"/>
    </row>
    <row r="59" spans="1:11" s="4" customFormat="1" ht="29.25" customHeight="1">
      <c r="A59" s="83"/>
      <c r="B59" s="85"/>
      <c r="C59" s="54" t="s">
        <v>3</v>
      </c>
      <c r="D59" s="55">
        <f t="shared" si="1"/>
        <v>0</v>
      </c>
      <c r="E59" s="55"/>
      <c r="F59" s="55"/>
      <c r="G59" s="55"/>
      <c r="H59" s="55"/>
      <c r="I59" s="55"/>
      <c r="J59" s="55"/>
      <c r="K59" s="55"/>
    </row>
    <row r="60" spans="1:11" s="4" customFormat="1" ht="37.5" customHeight="1">
      <c r="A60" s="83"/>
      <c r="B60" s="85"/>
      <c r="C60" s="54" t="s">
        <v>19</v>
      </c>
      <c r="D60" s="55">
        <f t="shared" si="1"/>
        <v>48728</v>
      </c>
      <c r="E60" s="55"/>
      <c r="F60" s="55"/>
      <c r="G60" s="55"/>
      <c r="H60" s="55">
        <v>48728</v>
      </c>
      <c r="I60" s="55"/>
      <c r="J60" s="55"/>
      <c r="K60" s="55"/>
    </row>
    <row r="61" spans="1:11" s="4" customFormat="1" ht="27.75" customHeight="1">
      <c r="A61" s="83"/>
      <c r="B61" s="86"/>
      <c r="C61" s="54" t="s">
        <v>9</v>
      </c>
      <c r="D61" s="55">
        <f t="shared" si="1"/>
        <v>0</v>
      </c>
      <c r="E61" s="55"/>
      <c r="F61" s="55"/>
      <c r="G61" s="55"/>
      <c r="H61" s="55"/>
      <c r="I61" s="55"/>
      <c r="J61" s="55"/>
      <c r="K61" s="55"/>
    </row>
    <row r="62" spans="1:11" s="4" customFormat="1" ht="20.25" customHeight="1">
      <c r="A62" s="83" t="s">
        <v>71</v>
      </c>
      <c r="B62" s="84" t="s">
        <v>49</v>
      </c>
      <c r="C62" s="54" t="s">
        <v>4</v>
      </c>
      <c r="D62" s="55">
        <f t="shared" si="1"/>
        <v>597973.86</v>
      </c>
      <c r="E62" s="55">
        <f>E63+E64+E65+E66</f>
        <v>121462.86</v>
      </c>
      <c r="F62" s="55">
        <f aca="true" t="shared" si="20" ref="F62:K62">F63+F64+F65+F66</f>
        <v>31641</v>
      </c>
      <c r="G62" s="55">
        <f t="shared" si="20"/>
        <v>66210</v>
      </c>
      <c r="H62" s="55">
        <f t="shared" si="20"/>
        <v>68660</v>
      </c>
      <c r="I62" s="55">
        <f t="shared" si="20"/>
        <v>110000</v>
      </c>
      <c r="J62" s="55">
        <f t="shared" si="20"/>
        <v>100000</v>
      </c>
      <c r="K62" s="55">
        <f t="shared" si="20"/>
        <v>100000</v>
      </c>
    </row>
    <row r="63" spans="1:11" s="4" customFormat="1" ht="29.25" customHeight="1">
      <c r="A63" s="83"/>
      <c r="B63" s="85"/>
      <c r="C63" s="54" t="s">
        <v>2</v>
      </c>
      <c r="D63" s="55">
        <f t="shared" si="1"/>
        <v>75243.86</v>
      </c>
      <c r="E63" s="55">
        <v>73215.06</v>
      </c>
      <c r="F63" s="55">
        <f>22002.28-3942.38-5002.76-11028.34</f>
        <v>2028.8</v>
      </c>
      <c r="G63" s="55"/>
      <c r="H63" s="55"/>
      <c r="I63" s="55"/>
      <c r="J63" s="55"/>
      <c r="K63" s="55"/>
    </row>
    <row r="64" spans="1:11" s="4" customFormat="1" ht="18.75" customHeight="1">
      <c r="A64" s="83"/>
      <c r="B64" s="85"/>
      <c r="C64" s="54" t="s">
        <v>3</v>
      </c>
      <c r="D64" s="55">
        <f t="shared" si="1"/>
        <v>869.2</v>
      </c>
      <c r="E64" s="55"/>
      <c r="F64" s="55">
        <v>869.2</v>
      </c>
      <c r="G64" s="55"/>
      <c r="H64" s="55"/>
      <c r="I64" s="55"/>
      <c r="J64" s="55"/>
      <c r="K64" s="55"/>
    </row>
    <row r="65" spans="1:11" s="4" customFormat="1" ht="44.25" customHeight="1">
      <c r="A65" s="83"/>
      <c r="B65" s="85"/>
      <c r="C65" s="54" t="s">
        <v>19</v>
      </c>
      <c r="D65" s="55">
        <f aca="true" t="shared" si="21" ref="D65:D131">E65+F65+G65+H65+I65+J65+K65</f>
        <v>521860.8</v>
      </c>
      <c r="E65" s="55">
        <v>48247.8</v>
      </c>
      <c r="F65" s="55">
        <f>30293-1550</f>
        <v>28743</v>
      </c>
      <c r="G65" s="55">
        <v>66210</v>
      </c>
      <c r="H65" s="55">
        <v>68660</v>
      </c>
      <c r="I65" s="55">
        <v>110000</v>
      </c>
      <c r="J65" s="55">
        <v>100000</v>
      </c>
      <c r="K65" s="55">
        <v>100000</v>
      </c>
    </row>
    <row r="66" spans="1:11" s="4" customFormat="1" ht="30" customHeight="1">
      <c r="A66" s="83"/>
      <c r="B66" s="86"/>
      <c r="C66" s="54" t="s">
        <v>9</v>
      </c>
      <c r="D66" s="55">
        <f t="shared" si="21"/>
        <v>0</v>
      </c>
      <c r="E66" s="55"/>
      <c r="F66" s="55"/>
      <c r="G66" s="55"/>
      <c r="H66" s="55"/>
      <c r="I66" s="55"/>
      <c r="J66" s="55"/>
      <c r="K66" s="55"/>
    </row>
    <row r="67" spans="1:11" s="4" customFormat="1" ht="21.75" customHeight="1">
      <c r="A67" s="102" t="s">
        <v>72</v>
      </c>
      <c r="B67" s="105" t="s">
        <v>248</v>
      </c>
      <c r="C67" s="59" t="s">
        <v>4</v>
      </c>
      <c r="D67" s="60">
        <f>E67+F67+G67+H67+I67+J67+K67</f>
        <v>3942.38</v>
      </c>
      <c r="E67" s="60"/>
      <c r="F67" s="60">
        <f>F68+F69+F70+F71</f>
        <v>3942.38</v>
      </c>
      <c r="G67" s="60"/>
      <c r="H67" s="60"/>
      <c r="I67" s="60"/>
      <c r="J67" s="60"/>
      <c r="K67" s="60"/>
    </row>
    <row r="68" spans="1:11" s="4" customFormat="1" ht="26.25" customHeight="1">
      <c r="A68" s="103"/>
      <c r="B68" s="106"/>
      <c r="C68" s="59" t="s">
        <v>2</v>
      </c>
      <c r="D68" s="60">
        <f aca="true" t="shared" si="22" ref="D68:D76">E68+F68+G68+H68+I68+J68+K68</f>
        <v>3942.38</v>
      </c>
      <c r="E68" s="60"/>
      <c r="F68" s="60">
        <v>3942.38</v>
      </c>
      <c r="G68" s="60"/>
      <c r="H68" s="60"/>
      <c r="I68" s="60"/>
      <c r="J68" s="60"/>
      <c r="K68" s="60"/>
    </row>
    <row r="69" spans="1:11" s="4" customFormat="1" ht="24" customHeight="1">
      <c r="A69" s="103"/>
      <c r="B69" s="106"/>
      <c r="C69" s="59" t="s">
        <v>3</v>
      </c>
      <c r="D69" s="60">
        <f t="shared" si="22"/>
        <v>0</v>
      </c>
      <c r="E69" s="60"/>
      <c r="F69" s="60">
        <v>0</v>
      </c>
      <c r="G69" s="60"/>
      <c r="H69" s="60"/>
      <c r="I69" s="60"/>
      <c r="J69" s="60"/>
      <c r="K69" s="60"/>
    </row>
    <row r="70" spans="1:11" s="4" customFormat="1" ht="36" customHeight="1">
      <c r="A70" s="103"/>
      <c r="B70" s="106"/>
      <c r="C70" s="59" t="s">
        <v>19</v>
      </c>
      <c r="D70" s="60">
        <f t="shared" si="22"/>
        <v>0</v>
      </c>
      <c r="E70" s="60"/>
      <c r="F70" s="60">
        <v>0</v>
      </c>
      <c r="G70" s="60"/>
      <c r="H70" s="60"/>
      <c r="I70" s="60"/>
      <c r="J70" s="60"/>
      <c r="K70" s="60"/>
    </row>
    <row r="71" spans="1:11" s="4" customFormat="1" ht="27.75" customHeight="1">
      <c r="A71" s="104"/>
      <c r="B71" s="107"/>
      <c r="C71" s="59" t="s">
        <v>9</v>
      </c>
      <c r="D71" s="60">
        <f t="shared" si="22"/>
        <v>0</v>
      </c>
      <c r="E71" s="60"/>
      <c r="F71" s="60">
        <v>0</v>
      </c>
      <c r="G71" s="60"/>
      <c r="H71" s="60"/>
      <c r="I71" s="60"/>
      <c r="J71" s="60"/>
      <c r="K71" s="60"/>
    </row>
    <row r="72" spans="1:11" s="4" customFormat="1" ht="21" customHeight="1">
      <c r="A72" s="102" t="s">
        <v>73</v>
      </c>
      <c r="B72" s="105" t="s">
        <v>249</v>
      </c>
      <c r="C72" s="59" t="s">
        <v>4</v>
      </c>
      <c r="D72" s="60">
        <f t="shared" si="22"/>
        <v>6552.76</v>
      </c>
      <c r="E72" s="60"/>
      <c r="F72" s="60">
        <f>F73+F74+F75+F76</f>
        <v>6552.76</v>
      </c>
      <c r="G72" s="60"/>
      <c r="H72" s="60"/>
      <c r="I72" s="60"/>
      <c r="J72" s="60"/>
      <c r="K72" s="60"/>
    </row>
    <row r="73" spans="1:11" s="4" customFormat="1" ht="21" customHeight="1">
      <c r="A73" s="103"/>
      <c r="B73" s="106"/>
      <c r="C73" s="59" t="s">
        <v>2</v>
      </c>
      <c r="D73" s="60">
        <f t="shared" si="22"/>
        <v>5002.76</v>
      </c>
      <c r="E73" s="60"/>
      <c r="F73" s="60">
        <v>5002.76</v>
      </c>
      <c r="G73" s="60"/>
      <c r="H73" s="60"/>
      <c r="I73" s="60"/>
      <c r="J73" s="60"/>
      <c r="K73" s="60"/>
    </row>
    <row r="74" spans="1:11" s="4" customFormat="1" ht="24.75" customHeight="1">
      <c r="A74" s="103"/>
      <c r="B74" s="106"/>
      <c r="C74" s="59" t="s">
        <v>3</v>
      </c>
      <c r="D74" s="60">
        <f t="shared" si="22"/>
        <v>0</v>
      </c>
      <c r="E74" s="60"/>
      <c r="F74" s="60">
        <v>0</v>
      </c>
      <c r="G74" s="60"/>
      <c r="H74" s="60"/>
      <c r="I74" s="60"/>
      <c r="J74" s="60"/>
      <c r="K74" s="60"/>
    </row>
    <row r="75" spans="1:11" s="4" customFormat="1" ht="30.75" customHeight="1">
      <c r="A75" s="103"/>
      <c r="B75" s="106"/>
      <c r="C75" s="59" t="s">
        <v>19</v>
      </c>
      <c r="D75" s="60">
        <f t="shared" si="22"/>
        <v>1550</v>
      </c>
      <c r="E75" s="60"/>
      <c r="F75" s="60">
        <v>1550</v>
      </c>
      <c r="G75" s="60"/>
      <c r="H75" s="60"/>
      <c r="I75" s="60"/>
      <c r="J75" s="60"/>
      <c r="K75" s="60"/>
    </row>
    <row r="76" spans="1:11" s="4" customFormat="1" ht="32.25" customHeight="1">
      <c r="A76" s="104"/>
      <c r="B76" s="107"/>
      <c r="C76" s="59" t="s">
        <v>9</v>
      </c>
      <c r="D76" s="60">
        <f t="shared" si="22"/>
        <v>0</v>
      </c>
      <c r="E76" s="60"/>
      <c r="F76" s="60">
        <v>0</v>
      </c>
      <c r="G76" s="60"/>
      <c r="H76" s="60"/>
      <c r="I76" s="60"/>
      <c r="J76" s="60"/>
      <c r="K76" s="60"/>
    </row>
    <row r="77" spans="1:12" s="4" customFormat="1" ht="30.75" customHeight="1">
      <c r="A77" s="83" t="s">
        <v>21</v>
      </c>
      <c r="B77" s="84" t="s">
        <v>62</v>
      </c>
      <c r="C77" s="54" t="s">
        <v>4</v>
      </c>
      <c r="D77" s="55">
        <f>E77+F77+G77+H77+I77+J77+K77</f>
        <v>4195778.6</v>
      </c>
      <c r="E77" s="55">
        <f>E78+E79+E80+E81</f>
        <v>1095440.4</v>
      </c>
      <c r="F77" s="55">
        <f aca="true" t="shared" si="23" ref="F77:K77">F78+F79+F80+F81</f>
        <v>396907.28</v>
      </c>
      <c r="G77" s="55">
        <f t="shared" si="23"/>
        <v>282213.1</v>
      </c>
      <c r="H77" s="55">
        <f t="shared" si="23"/>
        <v>657545.22</v>
      </c>
      <c r="I77" s="55">
        <f t="shared" si="23"/>
        <v>705469.2</v>
      </c>
      <c r="J77" s="55">
        <f t="shared" si="23"/>
        <v>776930.2</v>
      </c>
      <c r="K77" s="55">
        <f t="shared" si="23"/>
        <v>281273.2</v>
      </c>
      <c r="L77" s="6">
        <f>SUM(E78:E81)</f>
        <v>1095440.4</v>
      </c>
    </row>
    <row r="78" spans="1:12" s="4" customFormat="1" ht="21.75" customHeight="1">
      <c r="A78" s="83"/>
      <c r="B78" s="85"/>
      <c r="C78" s="54" t="s">
        <v>2</v>
      </c>
      <c r="D78" s="55">
        <f t="shared" si="21"/>
        <v>1292171.56</v>
      </c>
      <c r="E78" s="55">
        <f aca="true" t="shared" si="24" ref="E78:K81">E83+E165+E236</f>
        <v>500000</v>
      </c>
      <c r="F78" s="55">
        <f t="shared" si="24"/>
        <v>326007.07</v>
      </c>
      <c r="G78" s="55">
        <f t="shared" si="24"/>
        <v>31000</v>
      </c>
      <c r="H78" s="55">
        <f t="shared" si="24"/>
        <v>206783.52</v>
      </c>
      <c r="I78" s="55">
        <f t="shared" si="24"/>
        <v>66216.77</v>
      </c>
      <c r="J78" s="55">
        <f t="shared" si="24"/>
        <v>123244.2</v>
      </c>
      <c r="K78" s="55">
        <f t="shared" si="24"/>
        <v>38920</v>
      </c>
      <c r="L78" s="6">
        <f>SUM(F78:F81)</f>
        <v>396907.28</v>
      </c>
    </row>
    <row r="79" spans="1:12" s="4" customFormat="1" ht="20.25" customHeight="1">
      <c r="A79" s="83"/>
      <c r="B79" s="85"/>
      <c r="C79" s="54" t="s">
        <v>3</v>
      </c>
      <c r="D79" s="55">
        <f t="shared" si="21"/>
        <v>1283974.95</v>
      </c>
      <c r="E79" s="55">
        <f t="shared" si="24"/>
        <v>66151</v>
      </c>
      <c r="F79" s="55">
        <f t="shared" si="24"/>
        <v>20004.9</v>
      </c>
      <c r="G79" s="55">
        <f t="shared" si="24"/>
        <v>136673.5</v>
      </c>
      <c r="H79" s="55">
        <f t="shared" si="24"/>
        <v>205478.79</v>
      </c>
      <c r="I79" s="55">
        <f t="shared" si="24"/>
        <v>356739.36</v>
      </c>
      <c r="J79" s="55">
        <f t="shared" si="24"/>
        <v>366418.8</v>
      </c>
      <c r="K79" s="55">
        <f t="shared" si="24"/>
        <v>132508.6</v>
      </c>
      <c r="L79" s="6">
        <f>SUM(G78:G80)</f>
        <v>282213.1</v>
      </c>
    </row>
    <row r="80" spans="1:12" s="4" customFormat="1" ht="30" customHeight="1">
      <c r="A80" s="83"/>
      <c r="B80" s="85"/>
      <c r="C80" s="54" t="s">
        <v>19</v>
      </c>
      <c r="D80" s="55">
        <f t="shared" si="21"/>
        <v>1583632.09</v>
      </c>
      <c r="E80" s="55">
        <f t="shared" si="24"/>
        <v>493289.4</v>
      </c>
      <c r="F80" s="55">
        <f t="shared" si="24"/>
        <v>50895.31</v>
      </c>
      <c r="G80" s="55">
        <f t="shared" si="24"/>
        <v>114539.6</v>
      </c>
      <c r="H80" s="55">
        <f t="shared" si="24"/>
        <v>245282.91</v>
      </c>
      <c r="I80" s="55">
        <f t="shared" si="24"/>
        <v>282513.07</v>
      </c>
      <c r="J80" s="55">
        <f t="shared" si="24"/>
        <v>287267.2</v>
      </c>
      <c r="K80" s="55">
        <f t="shared" si="24"/>
        <v>109844.6</v>
      </c>
      <c r="L80" s="6">
        <f>SUM(H78:H80)</f>
        <v>657545.22</v>
      </c>
    </row>
    <row r="81" spans="1:12" s="4" customFormat="1" ht="24" customHeight="1">
      <c r="A81" s="83"/>
      <c r="B81" s="86"/>
      <c r="C81" s="54" t="s">
        <v>9</v>
      </c>
      <c r="D81" s="55">
        <f t="shared" si="21"/>
        <v>36000</v>
      </c>
      <c r="E81" s="55">
        <f t="shared" si="24"/>
        <v>36000</v>
      </c>
      <c r="F81" s="55">
        <f t="shared" si="24"/>
        <v>0</v>
      </c>
      <c r="G81" s="55">
        <f t="shared" si="24"/>
        <v>0</v>
      </c>
      <c r="H81" s="55">
        <f t="shared" si="24"/>
        <v>0</v>
      </c>
      <c r="I81" s="55">
        <f t="shared" si="24"/>
        <v>0</v>
      </c>
      <c r="J81" s="55">
        <f t="shared" si="24"/>
        <v>0</v>
      </c>
      <c r="K81" s="55">
        <f t="shared" si="24"/>
        <v>0</v>
      </c>
      <c r="L81" s="6">
        <f>SUM(I78:I80)</f>
        <v>705469.2</v>
      </c>
    </row>
    <row r="82" spans="1:12" s="4" customFormat="1" ht="20.25" customHeight="1">
      <c r="A82" s="84" t="s">
        <v>74</v>
      </c>
      <c r="B82" s="84" t="s">
        <v>50</v>
      </c>
      <c r="C82" s="54" t="s">
        <v>4</v>
      </c>
      <c r="D82" s="55">
        <f>E82+F82+G82+H82+I82+J82+K82</f>
        <v>2285376.29</v>
      </c>
      <c r="E82" s="55">
        <f>E83+E84+E85+E86</f>
        <v>182613</v>
      </c>
      <c r="F82" s="55">
        <f aca="true" t="shared" si="25" ref="F82:K82">F83+F84+F85+F86</f>
        <v>204548.37</v>
      </c>
      <c r="G82" s="55">
        <f t="shared" si="25"/>
        <v>119999.9</v>
      </c>
      <c r="H82" s="55">
        <f t="shared" si="25"/>
        <v>413567.02</v>
      </c>
      <c r="I82" s="55">
        <f t="shared" si="25"/>
        <v>562726</v>
      </c>
      <c r="J82" s="55">
        <f t="shared" si="25"/>
        <v>643922</v>
      </c>
      <c r="K82" s="55">
        <f t="shared" si="25"/>
        <v>158000</v>
      </c>
      <c r="L82" s="6">
        <f>SUM(J78:J80)</f>
        <v>776930.2</v>
      </c>
    </row>
    <row r="83" spans="1:12" s="4" customFormat="1" ht="28.5" customHeight="1">
      <c r="A83" s="85"/>
      <c r="B83" s="85"/>
      <c r="C83" s="54" t="s">
        <v>2</v>
      </c>
      <c r="D83" s="55">
        <f>E83+F83+G83+H83+I83+J83+K83</f>
        <v>640029.96</v>
      </c>
      <c r="E83" s="55">
        <f>E90+E95+E100+E105+E110+E115+E120+E125+E130+E135+E140+E145+E150+E155+E160</f>
        <v>0</v>
      </c>
      <c r="F83" s="55">
        <f aca="true" t="shared" si="26" ref="F83:K83">F90+F95+F100+F105+F110+F115+F120+F125+F130+F135+F140+F145+F150+F155+F160</f>
        <v>173865.47</v>
      </c>
      <c r="G83" s="55">
        <f t="shared" si="26"/>
        <v>31000</v>
      </c>
      <c r="H83" s="55">
        <f t="shared" si="26"/>
        <v>206783.52</v>
      </c>
      <c r="I83" s="55">
        <f t="shared" si="26"/>
        <v>66216.77</v>
      </c>
      <c r="J83" s="55">
        <f t="shared" si="26"/>
        <v>123244.2</v>
      </c>
      <c r="K83" s="55">
        <f t="shared" si="26"/>
        <v>38920</v>
      </c>
      <c r="L83" s="6">
        <f>SUM(K78:K80)</f>
        <v>281273.2</v>
      </c>
    </row>
    <row r="84" spans="1:11" s="4" customFormat="1" ht="21" customHeight="1">
      <c r="A84" s="85"/>
      <c r="B84" s="85"/>
      <c r="C84" s="54" t="s">
        <v>3</v>
      </c>
      <c r="D84" s="55">
        <f>E84+F84+G84+H84+I84+J84+K84</f>
        <v>927116.95</v>
      </c>
      <c r="E84" s="55">
        <f>E91+E96+E101+E106+E111+E116+E121+E126+E131+E136+E141+E146+E151+E156+E161</f>
        <v>66151</v>
      </c>
      <c r="F84" s="55">
        <f aca="true" t="shared" si="27" ref="F84:K84">F91+F96+F101+F106+F111+F116+F121+F126+F131+F136+F141+F146+F151+F156+F161</f>
        <v>20004.9</v>
      </c>
      <c r="G84" s="55">
        <f t="shared" si="27"/>
        <v>55566.9</v>
      </c>
      <c r="H84" s="55">
        <f t="shared" si="27"/>
        <v>129239.69</v>
      </c>
      <c r="I84" s="55">
        <f t="shared" si="27"/>
        <v>285367.76</v>
      </c>
      <c r="J84" s="55">
        <f t="shared" si="27"/>
        <v>299914.7</v>
      </c>
      <c r="K84" s="55">
        <f t="shared" si="27"/>
        <v>70872</v>
      </c>
    </row>
    <row r="85" spans="1:11" s="4" customFormat="1" ht="36" customHeight="1">
      <c r="A85" s="85"/>
      <c r="B85" s="85"/>
      <c r="C85" s="54" t="s">
        <v>19</v>
      </c>
      <c r="D85" s="55">
        <f>E85+F85+G85+H85+I85+J85+K85</f>
        <v>718229.38</v>
      </c>
      <c r="E85" s="55">
        <f>E92+E97+E102+E107+E112+E117+E122+E127+E132+E137+E142+E147+E152+E157+E162+E88</f>
        <v>116462</v>
      </c>
      <c r="F85" s="55">
        <f aca="true" t="shared" si="28" ref="F85:K85">F92+F97+F102+F107+F112+F117+F122+F127+F132+F137+F142+F147+F152+F157+F162+F88</f>
        <v>10678</v>
      </c>
      <c r="G85" s="55">
        <f t="shared" si="28"/>
        <v>33433</v>
      </c>
      <c r="H85" s="55">
        <f t="shared" si="28"/>
        <v>77543.81</v>
      </c>
      <c r="I85" s="55">
        <f t="shared" si="28"/>
        <v>211141.47</v>
      </c>
      <c r="J85" s="55">
        <f t="shared" si="28"/>
        <v>220763.1</v>
      </c>
      <c r="K85" s="55">
        <f t="shared" si="28"/>
        <v>48208</v>
      </c>
    </row>
    <row r="86" spans="1:11" s="4" customFormat="1" ht="28.5" customHeight="1">
      <c r="A86" s="86"/>
      <c r="B86" s="86"/>
      <c r="C86" s="54" t="s">
        <v>9</v>
      </c>
      <c r="D86" s="55">
        <f>E86+F86+G86+H86+I86+J86+K86</f>
        <v>0</v>
      </c>
      <c r="E86" s="55">
        <f>E93+E98+E103+E108+E113+E118+E123+E128+E133+E138+E143+E148+E153+E158+E163</f>
        <v>0</v>
      </c>
      <c r="F86" s="55">
        <f aca="true" t="shared" si="29" ref="F86:K86">F93+F98+F103+F108+F113+F118+F123+F128+F133+F138+F143+F148+F153+F158+F163</f>
        <v>0</v>
      </c>
      <c r="G86" s="55">
        <f t="shared" si="29"/>
        <v>0</v>
      </c>
      <c r="H86" s="55">
        <f t="shared" si="29"/>
        <v>0</v>
      </c>
      <c r="I86" s="55">
        <f t="shared" si="29"/>
        <v>0</v>
      </c>
      <c r="J86" s="55">
        <f t="shared" si="29"/>
        <v>0</v>
      </c>
      <c r="K86" s="55">
        <f t="shared" si="29"/>
        <v>0</v>
      </c>
    </row>
    <row r="87" spans="1:11" s="4" customFormat="1" ht="17.25" customHeight="1">
      <c r="A87" s="83" t="s">
        <v>75</v>
      </c>
      <c r="B87" s="84" t="s">
        <v>33</v>
      </c>
      <c r="C87" s="54" t="s">
        <v>17</v>
      </c>
      <c r="D87" s="55">
        <f t="shared" si="21"/>
        <v>24828</v>
      </c>
      <c r="E87" s="55">
        <f aca="true" t="shared" si="30" ref="E87:K87">SUM(E88)</f>
        <v>24828</v>
      </c>
      <c r="F87" s="55">
        <f t="shared" si="30"/>
        <v>0</v>
      </c>
      <c r="G87" s="55">
        <f t="shared" si="30"/>
        <v>0</v>
      </c>
      <c r="H87" s="55">
        <f t="shared" si="30"/>
        <v>0</v>
      </c>
      <c r="I87" s="55">
        <f t="shared" si="30"/>
        <v>0</v>
      </c>
      <c r="J87" s="55">
        <f t="shared" si="30"/>
        <v>0</v>
      </c>
      <c r="K87" s="55">
        <f t="shared" si="30"/>
        <v>0</v>
      </c>
    </row>
    <row r="88" spans="1:11" s="4" customFormat="1" ht="36" customHeight="1">
      <c r="A88" s="83"/>
      <c r="B88" s="85"/>
      <c r="C88" s="54" t="s">
        <v>19</v>
      </c>
      <c r="D88" s="55">
        <f t="shared" si="21"/>
        <v>24828</v>
      </c>
      <c r="E88" s="55">
        <v>24828</v>
      </c>
      <c r="F88" s="55"/>
      <c r="G88" s="55"/>
      <c r="H88" s="55"/>
      <c r="I88" s="55"/>
      <c r="J88" s="55"/>
      <c r="K88" s="55"/>
    </row>
    <row r="89" spans="1:11" s="4" customFormat="1" ht="19.5" customHeight="1">
      <c r="A89" s="83" t="s">
        <v>76</v>
      </c>
      <c r="B89" s="84" t="s">
        <v>250</v>
      </c>
      <c r="C89" s="54" t="s">
        <v>4</v>
      </c>
      <c r="D89" s="55">
        <f t="shared" si="21"/>
        <v>62829</v>
      </c>
      <c r="E89" s="55">
        <f>E90+E91+E92+E93</f>
        <v>62829</v>
      </c>
      <c r="F89" s="55">
        <f aca="true" t="shared" si="31" ref="F89:K89">F90+F91+F92+F93</f>
        <v>0</v>
      </c>
      <c r="G89" s="55">
        <f t="shared" si="31"/>
        <v>0</v>
      </c>
      <c r="H89" s="55">
        <f t="shared" si="31"/>
        <v>0</v>
      </c>
      <c r="I89" s="55">
        <f t="shared" si="31"/>
        <v>0</v>
      </c>
      <c r="J89" s="55">
        <f t="shared" si="31"/>
        <v>0</v>
      </c>
      <c r="K89" s="55">
        <f t="shared" si="31"/>
        <v>0</v>
      </c>
    </row>
    <row r="90" spans="1:11" s="4" customFormat="1" ht="22.5" customHeight="1">
      <c r="A90" s="83"/>
      <c r="B90" s="85"/>
      <c r="C90" s="54" t="s">
        <v>2</v>
      </c>
      <c r="D90" s="55">
        <f t="shared" si="21"/>
        <v>0</v>
      </c>
      <c r="E90" s="55"/>
      <c r="F90" s="55"/>
      <c r="G90" s="55"/>
      <c r="H90" s="55"/>
      <c r="I90" s="55"/>
      <c r="J90" s="55"/>
      <c r="K90" s="55"/>
    </row>
    <row r="91" spans="1:11" s="4" customFormat="1" ht="21" customHeight="1">
      <c r="A91" s="83"/>
      <c r="B91" s="85"/>
      <c r="C91" s="54" t="s">
        <v>3</v>
      </c>
      <c r="D91" s="55">
        <f t="shared" si="21"/>
        <v>33735</v>
      </c>
      <c r="E91" s="55">
        <v>33735</v>
      </c>
      <c r="F91" s="55"/>
      <c r="G91" s="55"/>
      <c r="H91" s="55"/>
      <c r="I91" s="55"/>
      <c r="J91" s="55"/>
      <c r="K91" s="55"/>
    </row>
    <row r="92" spans="1:11" s="4" customFormat="1" ht="36" customHeight="1">
      <c r="A92" s="83"/>
      <c r="B92" s="85"/>
      <c r="C92" s="54" t="s">
        <v>19</v>
      </c>
      <c r="D92" s="55">
        <f t="shared" si="21"/>
        <v>29094</v>
      </c>
      <c r="E92" s="55">
        <v>29094</v>
      </c>
      <c r="F92" s="55"/>
      <c r="G92" s="55"/>
      <c r="H92" s="55"/>
      <c r="I92" s="55"/>
      <c r="J92" s="55"/>
      <c r="K92" s="55"/>
    </row>
    <row r="93" spans="1:11" s="4" customFormat="1" ht="15" customHeight="1">
      <c r="A93" s="83"/>
      <c r="B93" s="86"/>
      <c r="C93" s="54" t="s">
        <v>9</v>
      </c>
      <c r="D93" s="55">
        <f t="shared" si="21"/>
        <v>0</v>
      </c>
      <c r="E93" s="55"/>
      <c r="F93" s="55"/>
      <c r="G93" s="55"/>
      <c r="H93" s="55"/>
      <c r="I93" s="55"/>
      <c r="J93" s="55"/>
      <c r="K93" s="55"/>
    </row>
    <row r="94" spans="1:11" s="4" customFormat="1" ht="20.25" customHeight="1">
      <c r="A94" s="83" t="s">
        <v>77</v>
      </c>
      <c r="B94" s="87" t="s">
        <v>251</v>
      </c>
      <c r="C94" s="54" t="s">
        <v>4</v>
      </c>
      <c r="D94" s="55">
        <f t="shared" si="21"/>
        <v>94439</v>
      </c>
      <c r="E94" s="55">
        <f>E95+E96+E97+E98</f>
        <v>94439</v>
      </c>
      <c r="F94" s="55">
        <f aca="true" t="shared" si="32" ref="F94:K94">F95+F96+F97+F98</f>
        <v>0</v>
      </c>
      <c r="G94" s="55">
        <f t="shared" si="32"/>
        <v>0</v>
      </c>
      <c r="H94" s="55">
        <f t="shared" si="32"/>
        <v>0</v>
      </c>
      <c r="I94" s="55">
        <f t="shared" si="32"/>
        <v>0</v>
      </c>
      <c r="J94" s="55">
        <f t="shared" si="32"/>
        <v>0</v>
      </c>
      <c r="K94" s="55">
        <f t="shared" si="32"/>
        <v>0</v>
      </c>
    </row>
    <row r="95" spans="1:11" s="4" customFormat="1" ht="27" customHeight="1">
      <c r="A95" s="83"/>
      <c r="B95" s="88"/>
      <c r="C95" s="54" t="s">
        <v>2</v>
      </c>
      <c r="D95" s="55">
        <f t="shared" si="21"/>
        <v>0</v>
      </c>
      <c r="E95" s="55"/>
      <c r="F95" s="55"/>
      <c r="G95" s="55"/>
      <c r="H95" s="55"/>
      <c r="I95" s="55"/>
      <c r="J95" s="55"/>
      <c r="K95" s="55"/>
    </row>
    <row r="96" spans="1:11" s="4" customFormat="1" ht="18" customHeight="1">
      <c r="A96" s="83"/>
      <c r="B96" s="88"/>
      <c r="C96" s="54" t="s">
        <v>3</v>
      </c>
      <c r="D96" s="55">
        <f t="shared" si="21"/>
        <v>32416</v>
      </c>
      <c r="E96" s="55">
        <v>32416</v>
      </c>
      <c r="F96" s="55"/>
      <c r="G96" s="55"/>
      <c r="H96" s="55"/>
      <c r="I96" s="55"/>
      <c r="J96" s="55"/>
      <c r="K96" s="55"/>
    </row>
    <row r="97" spans="1:11" s="4" customFormat="1" ht="43.5" customHeight="1">
      <c r="A97" s="83"/>
      <c r="B97" s="88"/>
      <c r="C97" s="54" t="s">
        <v>19</v>
      </c>
      <c r="D97" s="55">
        <f t="shared" si="21"/>
        <v>62023</v>
      </c>
      <c r="E97" s="55">
        <v>62023</v>
      </c>
      <c r="F97" s="55"/>
      <c r="G97" s="55"/>
      <c r="H97" s="55"/>
      <c r="I97" s="55"/>
      <c r="J97" s="55"/>
      <c r="K97" s="55"/>
    </row>
    <row r="98" spans="1:11" s="4" customFormat="1" ht="28.5" customHeight="1">
      <c r="A98" s="83"/>
      <c r="B98" s="89"/>
      <c r="C98" s="54" t="s">
        <v>9</v>
      </c>
      <c r="D98" s="55">
        <f t="shared" si="21"/>
        <v>0</v>
      </c>
      <c r="E98" s="55"/>
      <c r="F98" s="55"/>
      <c r="G98" s="55"/>
      <c r="H98" s="55"/>
      <c r="I98" s="55"/>
      <c r="J98" s="55"/>
      <c r="K98" s="55"/>
    </row>
    <row r="99" spans="1:11" s="4" customFormat="1" ht="21.75" customHeight="1">
      <c r="A99" s="83" t="s">
        <v>78</v>
      </c>
      <c r="B99" s="84" t="s">
        <v>252</v>
      </c>
      <c r="C99" s="54" t="s">
        <v>4</v>
      </c>
      <c r="D99" s="55">
        <f t="shared" si="21"/>
        <v>240000</v>
      </c>
      <c r="E99" s="55">
        <f>E100+E101+E102+E103</f>
        <v>0</v>
      </c>
      <c r="F99" s="55">
        <f aca="true" t="shared" si="33" ref="F99:K99">F100+F101+F102+F103</f>
        <v>0</v>
      </c>
      <c r="G99" s="55">
        <f t="shared" si="33"/>
        <v>0</v>
      </c>
      <c r="H99" s="55">
        <f t="shared" si="33"/>
        <v>0</v>
      </c>
      <c r="I99" s="55">
        <f t="shared" si="33"/>
        <v>100000</v>
      </c>
      <c r="J99" s="55">
        <f t="shared" si="33"/>
        <v>140000</v>
      </c>
      <c r="K99" s="55">
        <f t="shared" si="33"/>
        <v>0</v>
      </c>
    </row>
    <row r="100" spans="1:11" s="4" customFormat="1" ht="27.75" customHeight="1">
      <c r="A100" s="83"/>
      <c r="B100" s="85"/>
      <c r="C100" s="54" t="s">
        <v>2</v>
      </c>
      <c r="D100" s="55">
        <f t="shared" si="21"/>
        <v>63820</v>
      </c>
      <c r="E100" s="55"/>
      <c r="F100" s="55"/>
      <c r="G100" s="55"/>
      <c r="H100" s="55"/>
      <c r="I100" s="55">
        <v>24900</v>
      </c>
      <c r="J100" s="55">
        <v>38920</v>
      </c>
      <c r="K100" s="55"/>
    </row>
    <row r="101" spans="1:11" s="4" customFormat="1" ht="19.5" customHeight="1">
      <c r="A101" s="83"/>
      <c r="B101" s="85"/>
      <c r="C101" s="54" t="s">
        <v>3</v>
      </c>
      <c r="D101" s="55">
        <f t="shared" si="21"/>
        <v>97890</v>
      </c>
      <c r="E101" s="55"/>
      <c r="F101" s="55"/>
      <c r="G101" s="55"/>
      <c r="H101" s="55"/>
      <c r="I101" s="55">
        <v>38250</v>
      </c>
      <c r="J101" s="55">
        <v>59640</v>
      </c>
      <c r="K101" s="55"/>
    </row>
    <row r="102" spans="1:11" s="4" customFormat="1" ht="36.75" customHeight="1">
      <c r="A102" s="83"/>
      <c r="B102" s="85"/>
      <c r="C102" s="54" t="s">
        <v>19</v>
      </c>
      <c r="D102" s="55">
        <f t="shared" si="21"/>
        <v>78290</v>
      </c>
      <c r="E102" s="55"/>
      <c r="F102" s="55"/>
      <c r="G102" s="55"/>
      <c r="H102" s="55"/>
      <c r="I102" s="55">
        <v>36850</v>
      </c>
      <c r="J102" s="55">
        <v>41440</v>
      </c>
      <c r="K102" s="55"/>
    </row>
    <row r="103" spans="1:11" s="4" customFormat="1" ht="23.25" customHeight="1">
      <c r="A103" s="83"/>
      <c r="B103" s="86"/>
      <c r="C103" s="54" t="s">
        <v>9</v>
      </c>
      <c r="D103" s="55">
        <f t="shared" si="21"/>
        <v>0</v>
      </c>
      <c r="E103" s="55"/>
      <c r="F103" s="55"/>
      <c r="G103" s="55"/>
      <c r="H103" s="55"/>
      <c r="I103" s="55"/>
      <c r="J103" s="55"/>
      <c r="K103" s="55"/>
    </row>
    <row r="104" spans="1:11" s="4" customFormat="1" ht="15.75" customHeight="1">
      <c r="A104" s="83" t="s">
        <v>79</v>
      </c>
      <c r="B104" s="84" t="s">
        <v>253</v>
      </c>
      <c r="C104" s="54" t="s">
        <v>4</v>
      </c>
      <c r="D104" s="55">
        <f t="shared" si="21"/>
        <v>139000</v>
      </c>
      <c r="E104" s="55">
        <f>E105+E106+E107+E108</f>
        <v>0</v>
      </c>
      <c r="F104" s="55">
        <f aca="true" t="shared" si="34" ref="F104:K104">F105+F106+F107+F108</f>
        <v>0</v>
      </c>
      <c r="G104" s="55">
        <f t="shared" si="34"/>
        <v>0</v>
      </c>
      <c r="H104" s="55">
        <f t="shared" si="34"/>
        <v>0</v>
      </c>
      <c r="I104" s="55">
        <f t="shared" si="34"/>
        <v>139000</v>
      </c>
      <c r="J104" s="55">
        <f t="shared" si="34"/>
        <v>0</v>
      </c>
      <c r="K104" s="55">
        <f t="shared" si="34"/>
        <v>0</v>
      </c>
    </row>
    <row r="105" spans="1:11" s="4" customFormat="1" ht="27" customHeight="1">
      <c r="A105" s="83"/>
      <c r="B105" s="85"/>
      <c r="C105" s="54" t="s">
        <v>2</v>
      </c>
      <c r="D105" s="55">
        <f t="shared" si="21"/>
        <v>0</v>
      </c>
      <c r="E105" s="55"/>
      <c r="F105" s="55"/>
      <c r="G105" s="55"/>
      <c r="H105" s="55"/>
      <c r="I105" s="55"/>
      <c r="J105" s="55"/>
      <c r="K105" s="55"/>
    </row>
    <row r="106" spans="1:11" s="4" customFormat="1" ht="17.25" customHeight="1">
      <c r="A106" s="83"/>
      <c r="B106" s="85"/>
      <c r="C106" s="54" t="s">
        <v>3</v>
      </c>
      <c r="D106" s="55">
        <f t="shared" si="21"/>
        <v>86736</v>
      </c>
      <c r="E106" s="55"/>
      <c r="F106" s="55"/>
      <c r="G106" s="55"/>
      <c r="H106" s="55"/>
      <c r="I106" s="55">
        <v>86736</v>
      </c>
      <c r="J106" s="55"/>
      <c r="K106" s="55"/>
    </row>
    <row r="107" spans="1:11" s="4" customFormat="1" ht="33.75" customHeight="1">
      <c r="A107" s="83"/>
      <c r="B107" s="85"/>
      <c r="C107" s="54" t="s">
        <v>19</v>
      </c>
      <c r="D107" s="55">
        <f t="shared" si="21"/>
        <v>52264</v>
      </c>
      <c r="E107" s="55"/>
      <c r="F107" s="55"/>
      <c r="G107" s="55"/>
      <c r="H107" s="55"/>
      <c r="I107" s="55">
        <v>52264</v>
      </c>
      <c r="J107" s="55"/>
      <c r="K107" s="55"/>
    </row>
    <row r="108" spans="1:11" s="4" customFormat="1" ht="28.5" customHeight="1">
      <c r="A108" s="83"/>
      <c r="B108" s="86"/>
      <c r="C108" s="54" t="s">
        <v>9</v>
      </c>
      <c r="D108" s="55">
        <f t="shared" si="21"/>
        <v>0</v>
      </c>
      <c r="E108" s="55"/>
      <c r="F108" s="55"/>
      <c r="G108" s="55"/>
      <c r="H108" s="55"/>
      <c r="I108" s="55"/>
      <c r="J108" s="55"/>
      <c r="K108" s="55"/>
    </row>
    <row r="109" spans="1:11" s="4" customFormat="1" ht="22.5" customHeight="1">
      <c r="A109" s="83" t="s">
        <v>80</v>
      </c>
      <c r="B109" s="84" t="s">
        <v>254</v>
      </c>
      <c r="C109" s="54" t="s">
        <v>4</v>
      </c>
      <c r="D109" s="55">
        <f t="shared" si="21"/>
        <v>112634.8</v>
      </c>
      <c r="E109" s="55">
        <f>E110+E111+E112+E113</f>
        <v>517</v>
      </c>
      <c r="F109" s="55">
        <f aca="true" t="shared" si="35" ref="F109:K109">F110+F111+F112+F113</f>
        <v>94117.8</v>
      </c>
      <c r="G109" s="55">
        <f t="shared" si="35"/>
        <v>18000</v>
      </c>
      <c r="H109" s="55">
        <f t="shared" si="35"/>
        <v>0</v>
      </c>
      <c r="I109" s="55">
        <f t="shared" si="35"/>
        <v>0</v>
      </c>
      <c r="J109" s="55">
        <f t="shared" si="35"/>
        <v>0</v>
      </c>
      <c r="K109" s="55">
        <f t="shared" si="35"/>
        <v>0</v>
      </c>
    </row>
    <row r="110" spans="1:11" s="4" customFormat="1" ht="29.25" customHeight="1">
      <c r="A110" s="83"/>
      <c r="B110" s="85"/>
      <c r="C110" s="54" t="s">
        <v>2</v>
      </c>
      <c r="D110" s="55">
        <f t="shared" si="21"/>
        <v>80000</v>
      </c>
      <c r="E110" s="55"/>
      <c r="F110" s="55">
        <v>80000</v>
      </c>
      <c r="G110" s="55"/>
      <c r="H110" s="55"/>
      <c r="I110" s="55"/>
      <c r="J110" s="55"/>
      <c r="K110" s="55"/>
    </row>
    <row r="111" spans="1:11" s="4" customFormat="1" ht="18" customHeight="1">
      <c r="A111" s="83"/>
      <c r="B111" s="85"/>
      <c r="C111" s="54" t="s">
        <v>3</v>
      </c>
      <c r="D111" s="55">
        <f t="shared" si="21"/>
        <v>20436.8</v>
      </c>
      <c r="E111" s="55"/>
      <c r="F111" s="55">
        <v>9204.8</v>
      </c>
      <c r="G111" s="55">
        <v>11232</v>
      </c>
      <c r="H111" s="55"/>
      <c r="I111" s="55"/>
      <c r="J111" s="55"/>
      <c r="K111" s="55"/>
    </row>
    <row r="112" spans="1:11" s="4" customFormat="1" ht="45" customHeight="1">
      <c r="A112" s="83"/>
      <c r="B112" s="85"/>
      <c r="C112" s="54" t="s">
        <v>19</v>
      </c>
      <c r="D112" s="55">
        <f t="shared" si="21"/>
        <v>12198</v>
      </c>
      <c r="E112" s="55">
        <v>517</v>
      </c>
      <c r="F112" s="55">
        <v>4913</v>
      </c>
      <c r="G112" s="55">
        <v>6768</v>
      </c>
      <c r="H112" s="55"/>
      <c r="I112" s="55"/>
      <c r="J112" s="55"/>
      <c r="K112" s="55"/>
    </row>
    <row r="113" spans="1:11" s="4" customFormat="1" ht="30" customHeight="1">
      <c r="A113" s="83"/>
      <c r="B113" s="86"/>
      <c r="C113" s="54" t="s">
        <v>9</v>
      </c>
      <c r="D113" s="55">
        <f t="shared" si="21"/>
        <v>0</v>
      </c>
      <c r="E113" s="55"/>
      <c r="F113" s="55"/>
      <c r="G113" s="55"/>
      <c r="H113" s="55"/>
      <c r="I113" s="55"/>
      <c r="J113" s="55"/>
      <c r="K113" s="55"/>
    </row>
    <row r="114" spans="1:11" s="4" customFormat="1" ht="27.75" customHeight="1">
      <c r="A114" s="83" t="s">
        <v>81</v>
      </c>
      <c r="B114" s="84" t="s">
        <v>255</v>
      </c>
      <c r="C114" s="54" t="s">
        <v>4</v>
      </c>
      <c r="D114" s="55">
        <f t="shared" si="21"/>
        <v>120648</v>
      </c>
      <c r="E114" s="55">
        <f>E115+E116+E117+E118</f>
        <v>0</v>
      </c>
      <c r="F114" s="55">
        <f aca="true" t="shared" si="36" ref="F114:K114">F115+F116+F117+F118</f>
        <v>0</v>
      </c>
      <c r="G114" s="55">
        <f t="shared" si="36"/>
        <v>0</v>
      </c>
      <c r="H114" s="55">
        <f t="shared" si="36"/>
        <v>0</v>
      </c>
      <c r="I114" s="55">
        <f t="shared" si="36"/>
        <v>0</v>
      </c>
      <c r="J114" s="55">
        <f t="shared" si="36"/>
        <v>102648</v>
      </c>
      <c r="K114" s="55">
        <f t="shared" si="36"/>
        <v>18000</v>
      </c>
    </row>
    <row r="115" spans="1:11" s="4" customFormat="1" ht="27.75" customHeight="1">
      <c r="A115" s="83"/>
      <c r="B115" s="85"/>
      <c r="C115" s="54" t="s">
        <v>2</v>
      </c>
      <c r="D115" s="55">
        <f t="shared" si="21"/>
        <v>0</v>
      </c>
      <c r="E115" s="55"/>
      <c r="F115" s="55"/>
      <c r="G115" s="55"/>
      <c r="H115" s="55"/>
      <c r="I115" s="55"/>
      <c r="J115" s="55"/>
      <c r="K115" s="55"/>
    </row>
    <row r="116" spans="1:11" s="4" customFormat="1" ht="19.5" customHeight="1">
      <c r="A116" s="83"/>
      <c r="B116" s="85"/>
      <c r="C116" s="54" t="s">
        <v>3</v>
      </c>
      <c r="D116" s="55">
        <f t="shared" si="21"/>
        <v>75284</v>
      </c>
      <c r="E116" s="55"/>
      <c r="F116" s="55"/>
      <c r="G116" s="55"/>
      <c r="H116" s="55"/>
      <c r="I116" s="55"/>
      <c r="J116" s="55">
        <v>64052</v>
      </c>
      <c r="K116" s="55">
        <v>11232</v>
      </c>
    </row>
    <row r="117" spans="1:11" s="4" customFormat="1" ht="48" customHeight="1">
      <c r="A117" s="83"/>
      <c r="B117" s="85"/>
      <c r="C117" s="54" t="s">
        <v>19</v>
      </c>
      <c r="D117" s="55">
        <f t="shared" si="21"/>
        <v>45364</v>
      </c>
      <c r="E117" s="55"/>
      <c r="F117" s="55"/>
      <c r="G117" s="55"/>
      <c r="H117" s="55"/>
      <c r="I117" s="55"/>
      <c r="J117" s="55">
        <v>38596</v>
      </c>
      <c r="K117" s="55">
        <v>6768</v>
      </c>
    </row>
    <row r="118" spans="1:11" s="4" customFormat="1" ht="35.25" customHeight="1">
      <c r="A118" s="83"/>
      <c r="B118" s="86"/>
      <c r="C118" s="54" t="s">
        <v>9</v>
      </c>
      <c r="D118" s="55">
        <f t="shared" si="21"/>
        <v>0</v>
      </c>
      <c r="E118" s="55"/>
      <c r="F118" s="55"/>
      <c r="G118" s="55"/>
      <c r="H118" s="55"/>
      <c r="I118" s="55"/>
      <c r="J118" s="55"/>
      <c r="K118" s="55"/>
    </row>
    <row r="119" spans="1:11" s="4" customFormat="1" ht="20.25" customHeight="1">
      <c r="A119" s="83" t="s">
        <v>82</v>
      </c>
      <c r="B119" s="84" t="s">
        <v>256</v>
      </c>
      <c r="C119" s="54" t="s">
        <v>4</v>
      </c>
      <c r="D119" s="55">
        <f t="shared" si="21"/>
        <v>81000</v>
      </c>
      <c r="E119" s="55">
        <f>E120+E121+E122+E123</f>
        <v>0</v>
      </c>
      <c r="F119" s="55">
        <f aca="true" t="shared" si="37" ref="F119:K119">F120+F121+F122+F123</f>
        <v>0</v>
      </c>
      <c r="G119" s="55">
        <f t="shared" si="37"/>
        <v>0</v>
      </c>
      <c r="H119" s="55">
        <f t="shared" si="37"/>
        <v>0</v>
      </c>
      <c r="I119" s="55">
        <f t="shared" si="37"/>
        <v>81000</v>
      </c>
      <c r="J119" s="55">
        <f t="shared" si="37"/>
        <v>0</v>
      </c>
      <c r="K119" s="55">
        <f t="shared" si="37"/>
        <v>0</v>
      </c>
    </row>
    <row r="120" spans="1:11" s="4" customFormat="1" ht="27.75" customHeight="1">
      <c r="A120" s="83"/>
      <c r="B120" s="85"/>
      <c r="C120" s="54" t="s">
        <v>2</v>
      </c>
      <c r="D120" s="55">
        <f t="shared" si="21"/>
        <v>0</v>
      </c>
      <c r="E120" s="55"/>
      <c r="F120" s="55"/>
      <c r="G120" s="55"/>
      <c r="H120" s="55"/>
      <c r="I120" s="55"/>
      <c r="J120" s="55"/>
      <c r="K120" s="55"/>
    </row>
    <row r="121" spans="1:11" s="4" customFormat="1" ht="18.75" customHeight="1">
      <c r="A121" s="83"/>
      <c r="B121" s="85"/>
      <c r="C121" s="54" t="s">
        <v>3</v>
      </c>
      <c r="D121" s="55">
        <f t="shared" si="21"/>
        <v>50544</v>
      </c>
      <c r="E121" s="55"/>
      <c r="F121" s="55"/>
      <c r="G121" s="55"/>
      <c r="H121" s="55"/>
      <c r="I121" s="55">
        <v>50544</v>
      </c>
      <c r="J121" s="55"/>
      <c r="K121" s="55"/>
    </row>
    <row r="122" spans="1:11" s="4" customFormat="1" ht="45" customHeight="1">
      <c r="A122" s="83"/>
      <c r="B122" s="85"/>
      <c r="C122" s="54" t="s">
        <v>19</v>
      </c>
      <c r="D122" s="55">
        <f t="shared" si="21"/>
        <v>30456</v>
      </c>
      <c r="E122" s="55"/>
      <c r="F122" s="55"/>
      <c r="G122" s="55"/>
      <c r="H122" s="55"/>
      <c r="I122" s="55">
        <v>30456</v>
      </c>
      <c r="J122" s="55"/>
      <c r="K122" s="55"/>
    </row>
    <row r="123" spans="1:11" s="4" customFormat="1" ht="30" customHeight="1">
      <c r="A123" s="83"/>
      <c r="B123" s="86"/>
      <c r="C123" s="54" t="s">
        <v>9</v>
      </c>
      <c r="D123" s="55">
        <f t="shared" si="21"/>
        <v>0</v>
      </c>
      <c r="E123" s="55"/>
      <c r="F123" s="55"/>
      <c r="G123" s="55"/>
      <c r="H123" s="55"/>
      <c r="I123" s="55"/>
      <c r="J123" s="55"/>
      <c r="K123" s="55"/>
    </row>
    <row r="124" spans="1:11" s="4" customFormat="1" ht="20.25" customHeight="1">
      <c r="A124" s="83" t="s">
        <v>83</v>
      </c>
      <c r="B124" s="84" t="s">
        <v>257</v>
      </c>
      <c r="C124" s="54" t="s">
        <v>4</v>
      </c>
      <c r="D124" s="55">
        <f t="shared" si="21"/>
        <v>240000</v>
      </c>
      <c r="E124" s="55">
        <f>E125+E126+E127+E128</f>
        <v>0</v>
      </c>
      <c r="F124" s="55">
        <f aca="true" t="shared" si="38" ref="F124:K124">F125+F126+F127+F128</f>
        <v>0</v>
      </c>
      <c r="G124" s="55">
        <f t="shared" si="38"/>
        <v>0</v>
      </c>
      <c r="H124" s="55">
        <f t="shared" si="38"/>
        <v>0</v>
      </c>
      <c r="I124" s="55">
        <f t="shared" si="38"/>
        <v>120000</v>
      </c>
      <c r="J124" s="55">
        <f t="shared" si="38"/>
        <v>120000</v>
      </c>
      <c r="K124" s="55">
        <f t="shared" si="38"/>
        <v>0</v>
      </c>
    </row>
    <row r="125" spans="1:11" s="4" customFormat="1" ht="27.75" customHeight="1">
      <c r="A125" s="83"/>
      <c r="B125" s="85"/>
      <c r="C125" s="54" t="s">
        <v>2</v>
      </c>
      <c r="D125" s="55">
        <f t="shared" si="21"/>
        <v>65040</v>
      </c>
      <c r="E125" s="55"/>
      <c r="F125" s="55"/>
      <c r="G125" s="55"/>
      <c r="H125" s="55"/>
      <c r="I125" s="55">
        <v>35160</v>
      </c>
      <c r="J125" s="55">
        <v>29880</v>
      </c>
      <c r="K125" s="55"/>
    </row>
    <row r="126" spans="1:11" s="4" customFormat="1" ht="20.25" customHeight="1">
      <c r="A126" s="83"/>
      <c r="B126" s="85"/>
      <c r="C126" s="54" t="s">
        <v>3</v>
      </c>
      <c r="D126" s="55">
        <f t="shared" si="21"/>
        <v>99480</v>
      </c>
      <c r="E126" s="55"/>
      <c r="F126" s="55"/>
      <c r="G126" s="55"/>
      <c r="H126" s="55"/>
      <c r="I126" s="55">
        <v>53580</v>
      </c>
      <c r="J126" s="55">
        <v>45900</v>
      </c>
      <c r="K126" s="55"/>
    </row>
    <row r="127" spans="1:11" s="4" customFormat="1" ht="44.25" customHeight="1">
      <c r="A127" s="83"/>
      <c r="B127" s="85"/>
      <c r="C127" s="54" t="s">
        <v>19</v>
      </c>
      <c r="D127" s="55">
        <f t="shared" si="21"/>
        <v>75480</v>
      </c>
      <c r="E127" s="55"/>
      <c r="F127" s="55"/>
      <c r="G127" s="55"/>
      <c r="H127" s="55"/>
      <c r="I127" s="55">
        <v>31260</v>
      </c>
      <c r="J127" s="55">
        <v>44220</v>
      </c>
      <c r="K127" s="55"/>
    </row>
    <row r="128" spans="1:11" s="4" customFormat="1" ht="30" customHeight="1">
      <c r="A128" s="83"/>
      <c r="B128" s="86"/>
      <c r="C128" s="54" t="s">
        <v>9</v>
      </c>
      <c r="D128" s="55">
        <f t="shared" si="21"/>
        <v>0</v>
      </c>
      <c r="E128" s="55"/>
      <c r="F128" s="55"/>
      <c r="G128" s="55"/>
      <c r="H128" s="55"/>
      <c r="I128" s="55"/>
      <c r="J128" s="55"/>
      <c r="K128" s="55"/>
    </row>
    <row r="129" spans="1:11" s="4" customFormat="1" ht="20.25" customHeight="1">
      <c r="A129" s="83" t="s">
        <v>84</v>
      </c>
      <c r="B129" s="84" t="s">
        <v>258</v>
      </c>
      <c r="C129" s="54" t="s">
        <v>4</v>
      </c>
      <c r="D129" s="55">
        <f t="shared" si="21"/>
        <v>240000</v>
      </c>
      <c r="E129" s="55">
        <f>E130+E131+E132+E133</f>
        <v>0</v>
      </c>
      <c r="F129" s="55">
        <f aca="true" t="shared" si="39" ref="F129:K129">F130+F131+F132+F133</f>
        <v>0</v>
      </c>
      <c r="G129" s="55">
        <f t="shared" si="39"/>
        <v>0</v>
      </c>
      <c r="H129" s="55">
        <f t="shared" si="39"/>
        <v>0</v>
      </c>
      <c r="I129" s="55">
        <f t="shared" si="39"/>
        <v>0</v>
      </c>
      <c r="J129" s="55">
        <f t="shared" si="39"/>
        <v>100000</v>
      </c>
      <c r="K129" s="55">
        <f t="shared" si="39"/>
        <v>140000</v>
      </c>
    </row>
    <row r="130" spans="1:11" s="4" customFormat="1" ht="27.75" customHeight="1">
      <c r="A130" s="83"/>
      <c r="B130" s="85"/>
      <c r="C130" s="54" t="s">
        <v>2</v>
      </c>
      <c r="D130" s="55">
        <f t="shared" si="21"/>
        <v>63820</v>
      </c>
      <c r="E130" s="55"/>
      <c r="F130" s="55"/>
      <c r="G130" s="55"/>
      <c r="H130" s="55"/>
      <c r="I130" s="55"/>
      <c r="J130" s="55">
        <v>24900</v>
      </c>
      <c r="K130" s="55">
        <v>38920</v>
      </c>
    </row>
    <row r="131" spans="1:11" s="4" customFormat="1" ht="19.5" customHeight="1">
      <c r="A131" s="83"/>
      <c r="B131" s="85"/>
      <c r="C131" s="54" t="s">
        <v>3</v>
      </c>
      <c r="D131" s="55">
        <f t="shared" si="21"/>
        <v>97890</v>
      </c>
      <c r="E131" s="55"/>
      <c r="F131" s="55"/>
      <c r="G131" s="55"/>
      <c r="H131" s="55"/>
      <c r="I131" s="55"/>
      <c r="J131" s="55">
        <v>38250</v>
      </c>
      <c r="K131" s="55">
        <v>59640</v>
      </c>
    </row>
    <row r="132" spans="1:11" s="4" customFormat="1" ht="47.25" customHeight="1">
      <c r="A132" s="83"/>
      <c r="B132" s="85"/>
      <c r="C132" s="61" t="s">
        <v>19</v>
      </c>
      <c r="D132" s="55">
        <f aca="true" t="shared" si="40" ref="D132:D210">E132+F132+G132+H132+I132+J132+K132</f>
        <v>78290</v>
      </c>
      <c r="E132" s="55"/>
      <c r="F132" s="55"/>
      <c r="G132" s="55"/>
      <c r="H132" s="55"/>
      <c r="I132" s="55"/>
      <c r="J132" s="55">
        <v>36850</v>
      </c>
      <c r="K132" s="55">
        <v>41440</v>
      </c>
    </row>
    <row r="133" spans="1:11" s="4" customFormat="1" ht="30" customHeight="1">
      <c r="A133" s="83"/>
      <c r="B133" s="86"/>
      <c r="C133" s="54" t="s">
        <v>9</v>
      </c>
      <c r="D133" s="55">
        <f t="shared" si="40"/>
        <v>0</v>
      </c>
      <c r="E133" s="55"/>
      <c r="F133" s="55"/>
      <c r="G133" s="55"/>
      <c r="H133" s="55"/>
      <c r="I133" s="55"/>
      <c r="J133" s="55"/>
      <c r="K133" s="55"/>
    </row>
    <row r="134" spans="1:11" s="4" customFormat="1" ht="21" customHeight="1">
      <c r="A134" s="83" t="s">
        <v>85</v>
      </c>
      <c r="B134" s="84" t="s">
        <v>259</v>
      </c>
      <c r="C134" s="54" t="s">
        <v>4</v>
      </c>
      <c r="D134" s="55">
        <f t="shared" si="40"/>
        <v>131000</v>
      </c>
      <c r="E134" s="55">
        <f>E135+E136+E137+E138</f>
        <v>0</v>
      </c>
      <c r="F134" s="55">
        <f aca="true" t="shared" si="41" ref="F134:K134">F135+F136+F137+F138</f>
        <v>0</v>
      </c>
      <c r="G134" s="55">
        <f t="shared" si="41"/>
        <v>0</v>
      </c>
      <c r="H134" s="55">
        <f t="shared" si="41"/>
        <v>0</v>
      </c>
      <c r="I134" s="55">
        <f t="shared" si="41"/>
        <v>24726</v>
      </c>
      <c r="J134" s="55">
        <f t="shared" si="41"/>
        <v>106274</v>
      </c>
      <c r="K134" s="55">
        <f t="shared" si="41"/>
        <v>0</v>
      </c>
    </row>
    <row r="135" spans="1:11" s="4" customFormat="1" ht="27" customHeight="1">
      <c r="A135" s="83"/>
      <c r="B135" s="85"/>
      <c r="C135" s="54" t="s">
        <v>2</v>
      </c>
      <c r="D135" s="55">
        <f t="shared" si="40"/>
        <v>35700.97</v>
      </c>
      <c r="E135" s="55"/>
      <c r="F135" s="55"/>
      <c r="G135" s="55"/>
      <c r="H135" s="55"/>
      <c r="I135" s="55">
        <v>6156.77</v>
      </c>
      <c r="J135" s="55">
        <v>29544.2</v>
      </c>
      <c r="K135" s="55"/>
    </row>
    <row r="136" spans="1:11" s="4" customFormat="1" ht="18" customHeight="1">
      <c r="A136" s="83"/>
      <c r="B136" s="85"/>
      <c r="C136" s="54" t="s">
        <v>3</v>
      </c>
      <c r="D136" s="55">
        <f t="shared" si="40"/>
        <v>54730.46</v>
      </c>
      <c r="E136" s="55"/>
      <c r="F136" s="55"/>
      <c r="G136" s="55"/>
      <c r="H136" s="55"/>
      <c r="I136" s="55">
        <v>9457.76</v>
      </c>
      <c r="J136" s="55">
        <v>45272.7</v>
      </c>
      <c r="K136" s="55"/>
    </row>
    <row r="137" spans="1:11" s="4" customFormat="1" ht="27.75" customHeight="1">
      <c r="A137" s="83"/>
      <c r="B137" s="85"/>
      <c r="C137" s="54" t="s">
        <v>19</v>
      </c>
      <c r="D137" s="55">
        <f t="shared" si="40"/>
        <v>40568.57</v>
      </c>
      <c r="E137" s="55"/>
      <c r="F137" s="55"/>
      <c r="G137" s="55"/>
      <c r="H137" s="55"/>
      <c r="I137" s="55">
        <v>9111.47</v>
      </c>
      <c r="J137" s="55">
        <v>31457.1</v>
      </c>
      <c r="K137" s="55"/>
    </row>
    <row r="138" spans="1:11" s="4" customFormat="1" ht="30" customHeight="1">
      <c r="A138" s="83"/>
      <c r="B138" s="86"/>
      <c r="C138" s="54" t="s">
        <v>9</v>
      </c>
      <c r="D138" s="55">
        <f t="shared" si="40"/>
        <v>0</v>
      </c>
      <c r="E138" s="55"/>
      <c r="F138" s="55"/>
      <c r="G138" s="55"/>
      <c r="H138" s="55"/>
      <c r="I138" s="55"/>
      <c r="J138" s="55"/>
      <c r="K138" s="55"/>
    </row>
    <row r="139" spans="1:11" s="4" customFormat="1" ht="18.75" customHeight="1">
      <c r="A139" s="83" t="s">
        <v>86</v>
      </c>
      <c r="B139" s="84" t="s">
        <v>260</v>
      </c>
      <c r="C139" s="54" t="s">
        <v>4</v>
      </c>
      <c r="D139" s="55">
        <f t="shared" si="40"/>
        <v>150000</v>
      </c>
      <c r="E139" s="55">
        <f>E140+E141+E142+E143</f>
        <v>0</v>
      </c>
      <c r="F139" s="55">
        <f aca="true" t="shared" si="42" ref="F139:K139">F140+F141+F142+F143</f>
        <v>0</v>
      </c>
      <c r="G139" s="55">
        <f t="shared" si="42"/>
        <v>0</v>
      </c>
      <c r="H139" s="55">
        <f t="shared" si="42"/>
        <v>0</v>
      </c>
      <c r="I139" s="55">
        <f t="shared" si="42"/>
        <v>75000</v>
      </c>
      <c r="J139" s="55">
        <f t="shared" si="42"/>
        <v>75000</v>
      </c>
      <c r="K139" s="55">
        <f t="shared" si="42"/>
        <v>0</v>
      </c>
    </row>
    <row r="140" spans="1:11" s="4" customFormat="1" ht="30" customHeight="1">
      <c r="A140" s="83"/>
      <c r="B140" s="85"/>
      <c r="C140" s="54" t="s">
        <v>2</v>
      </c>
      <c r="D140" s="55">
        <f t="shared" si="40"/>
        <v>0</v>
      </c>
      <c r="E140" s="55"/>
      <c r="F140" s="55"/>
      <c r="G140" s="55"/>
      <c r="H140" s="55"/>
      <c r="I140" s="55"/>
      <c r="J140" s="55"/>
      <c r="K140" s="55"/>
    </row>
    <row r="141" spans="1:11" s="4" customFormat="1" ht="20.25" customHeight="1">
      <c r="A141" s="83"/>
      <c r="B141" s="85"/>
      <c r="C141" s="54" t="s">
        <v>3</v>
      </c>
      <c r="D141" s="55">
        <f t="shared" si="40"/>
        <v>93600</v>
      </c>
      <c r="E141" s="55"/>
      <c r="F141" s="55"/>
      <c r="G141" s="55"/>
      <c r="H141" s="55"/>
      <c r="I141" s="55">
        <v>46800</v>
      </c>
      <c r="J141" s="55">
        <v>46800</v>
      </c>
      <c r="K141" s="55"/>
    </row>
    <row r="142" spans="1:11" s="4" customFormat="1" ht="43.5" customHeight="1">
      <c r="A142" s="83"/>
      <c r="B142" s="85"/>
      <c r="C142" s="54" t="s">
        <v>19</v>
      </c>
      <c r="D142" s="55">
        <f t="shared" si="40"/>
        <v>56400</v>
      </c>
      <c r="E142" s="55"/>
      <c r="F142" s="55"/>
      <c r="G142" s="55"/>
      <c r="H142" s="55"/>
      <c r="I142" s="55">
        <v>28200</v>
      </c>
      <c r="J142" s="55">
        <v>28200</v>
      </c>
      <c r="K142" s="55"/>
    </row>
    <row r="143" spans="1:11" s="4" customFormat="1" ht="30" customHeight="1">
      <c r="A143" s="83"/>
      <c r="B143" s="86"/>
      <c r="C143" s="54" t="s">
        <v>9</v>
      </c>
      <c r="D143" s="55">
        <f t="shared" si="40"/>
        <v>0</v>
      </c>
      <c r="E143" s="55"/>
      <c r="F143" s="55"/>
      <c r="G143" s="55"/>
      <c r="H143" s="55"/>
      <c r="I143" s="55"/>
      <c r="J143" s="55"/>
      <c r="K143" s="55"/>
    </row>
    <row r="144" spans="1:11" s="4" customFormat="1" ht="24.75" customHeight="1">
      <c r="A144" s="83" t="s">
        <v>155</v>
      </c>
      <c r="B144" s="84" t="s">
        <v>261</v>
      </c>
      <c r="C144" s="54" t="s">
        <v>4</v>
      </c>
      <c r="D144" s="55">
        <f t="shared" si="40"/>
        <v>23000</v>
      </c>
      <c r="E144" s="55">
        <f>E145+E146+E147+E148</f>
        <v>0</v>
      </c>
      <c r="F144" s="55">
        <f aca="true" t="shared" si="43" ref="F144:K144">F145+F146+F147+F148</f>
        <v>0</v>
      </c>
      <c r="G144" s="55">
        <f t="shared" si="43"/>
        <v>0</v>
      </c>
      <c r="H144" s="55">
        <f t="shared" si="43"/>
        <v>0</v>
      </c>
      <c r="I144" s="55">
        <f t="shared" si="43"/>
        <v>23000</v>
      </c>
      <c r="J144" s="55">
        <f t="shared" si="43"/>
        <v>0</v>
      </c>
      <c r="K144" s="55">
        <f t="shared" si="43"/>
        <v>0</v>
      </c>
    </row>
    <row r="145" spans="1:11" s="4" customFormat="1" ht="26.25" customHeight="1">
      <c r="A145" s="83"/>
      <c r="B145" s="85"/>
      <c r="C145" s="54" t="s">
        <v>2</v>
      </c>
      <c r="D145" s="55">
        <f t="shared" si="40"/>
        <v>0</v>
      </c>
      <c r="E145" s="55"/>
      <c r="F145" s="55"/>
      <c r="G145" s="55"/>
      <c r="H145" s="55"/>
      <c r="I145" s="55"/>
      <c r="J145" s="55"/>
      <c r="K145" s="55"/>
    </row>
    <row r="146" spans="1:11" s="4" customFormat="1" ht="18.75" customHeight="1">
      <c r="A146" s="83"/>
      <c r="B146" s="85"/>
      <c r="C146" s="54" t="s">
        <v>3</v>
      </c>
      <c r="D146" s="55">
        <f t="shared" si="40"/>
        <v>0</v>
      </c>
      <c r="E146" s="55"/>
      <c r="F146" s="55"/>
      <c r="G146" s="55"/>
      <c r="H146" s="55"/>
      <c r="I146" s="55"/>
      <c r="J146" s="55"/>
      <c r="K146" s="55"/>
    </row>
    <row r="147" spans="1:11" s="4" customFormat="1" ht="42" customHeight="1">
      <c r="A147" s="83"/>
      <c r="B147" s="85"/>
      <c r="C147" s="54" t="s">
        <v>19</v>
      </c>
      <c r="D147" s="55">
        <f t="shared" si="40"/>
        <v>23000</v>
      </c>
      <c r="E147" s="55"/>
      <c r="F147" s="55"/>
      <c r="G147" s="55"/>
      <c r="H147" s="55"/>
      <c r="I147" s="55">
        <v>23000</v>
      </c>
      <c r="J147" s="55"/>
      <c r="K147" s="55"/>
    </row>
    <row r="148" spans="1:11" s="4" customFormat="1" ht="21.75" customHeight="1">
      <c r="A148" s="83"/>
      <c r="B148" s="86"/>
      <c r="C148" s="54" t="s">
        <v>9</v>
      </c>
      <c r="D148" s="55">
        <f t="shared" si="40"/>
        <v>0</v>
      </c>
      <c r="E148" s="55"/>
      <c r="F148" s="55"/>
      <c r="G148" s="55"/>
      <c r="H148" s="55"/>
      <c r="I148" s="55"/>
      <c r="J148" s="55"/>
      <c r="K148" s="55"/>
    </row>
    <row r="149" spans="1:11" s="4" customFormat="1" ht="21" customHeight="1">
      <c r="A149" s="83" t="s">
        <v>87</v>
      </c>
      <c r="B149" s="84" t="s">
        <v>192</v>
      </c>
      <c r="C149" s="54" t="s">
        <v>4</v>
      </c>
      <c r="D149" s="55">
        <f>E149+F149+G149+H149+I149+J149+K149</f>
        <v>150430.47</v>
      </c>
      <c r="E149" s="55">
        <f>E150+E151+E152+E153</f>
        <v>0</v>
      </c>
      <c r="F149" s="55">
        <f aca="true" t="shared" si="44" ref="F149:K149">F150+F151+F152+F153</f>
        <v>110430.57</v>
      </c>
      <c r="G149" s="55">
        <f t="shared" si="44"/>
        <v>39999.9</v>
      </c>
      <c r="H149" s="55">
        <f t="shared" si="44"/>
        <v>0</v>
      </c>
      <c r="I149" s="55">
        <f t="shared" si="44"/>
        <v>0</v>
      </c>
      <c r="J149" s="55">
        <f t="shared" si="44"/>
        <v>0</v>
      </c>
      <c r="K149" s="55">
        <f t="shared" si="44"/>
        <v>0</v>
      </c>
    </row>
    <row r="150" spans="1:11" s="4" customFormat="1" ht="26.25" customHeight="1">
      <c r="A150" s="83"/>
      <c r="B150" s="85"/>
      <c r="C150" s="54" t="s">
        <v>2</v>
      </c>
      <c r="D150" s="55">
        <f>E150+F150+G150+H150+I150+J150+K150</f>
        <v>93865.47</v>
      </c>
      <c r="E150" s="55"/>
      <c r="F150" s="55">
        <v>93865.47</v>
      </c>
      <c r="G150" s="55"/>
      <c r="H150" s="55"/>
      <c r="I150" s="55"/>
      <c r="J150" s="55"/>
      <c r="K150" s="55"/>
    </row>
    <row r="151" spans="1:11" s="4" customFormat="1" ht="18.75" customHeight="1">
      <c r="A151" s="83"/>
      <c r="B151" s="85"/>
      <c r="C151" s="54" t="s">
        <v>3</v>
      </c>
      <c r="D151" s="55">
        <f>E151+F151+G151+H151+I151+J151+K151</f>
        <v>35760</v>
      </c>
      <c r="E151" s="55"/>
      <c r="F151" s="55">
        <f>10800+0.1</f>
        <v>10800.1</v>
      </c>
      <c r="G151" s="55">
        <f>24960-0.1</f>
        <v>24959.9</v>
      </c>
      <c r="H151" s="55"/>
      <c r="I151" s="55"/>
      <c r="J151" s="55"/>
      <c r="K151" s="55"/>
    </row>
    <row r="152" spans="1:11" s="4" customFormat="1" ht="42" customHeight="1">
      <c r="A152" s="83"/>
      <c r="B152" s="85"/>
      <c r="C152" s="54" t="s">
        <v>19</v>
      </c>
      <c r="D152" s="55">
        <f>E152+F152+G152+H152+I152+J152+K152</f>
        <v>20805</v>
      </c>
      <c r="E152" s="55"/>
      <c r="F152" s="55">
        <v>5765</v>
      </c>
      <c r="G152" s="55">
        <v>15040</v>
      </c>
      <c r="H152" s="55"/>
      <c r="I152" s="55"/>
      <c r="J152" s="55"/>
      <c r="K152" s="55"/>
    </row>
    <row r="153" spans="1:11" s="4" customFormat="1" ht="30" customHeight="1">
      <c r="A153" s="83"/>
      <c r="B153" s="86"/>
      <c r="C153" s="54" t="s">
        <v>9</v>
      </c>
      <c r="D153" s="55">
        <f>E153+F153+G153+H153+I153+J153+K153</f>
        <v>0</v>
      </c>
      <c r="E153" s="55"/>
      <c r="F153" s="55"/>
      <c r="G153" s="55"/>
      <c r="H153" s="55"/>
      <c r="I153" s="55"/>
      <c r="J153" s="55"/>
      <c r="K153" s="55"/>
    </row>
    <row r="154" spans="1:11" s="4" customFormat="1" ht="30" customHeight="1">
      <c r="A154" s="84" t="s">
        <v>186</v>
      </c>
      <c r="B154" s="84" t="s">
        <v>228</v>
      </c>
      <c r="C154" s="54" t="s">
        <v>4</v>
      </c>
      <c r="D154" s="55">
        <v>166621.15</v>
      </c>
      <c r="E154" s="55"/>
      <c r="F154" s="55"/>
      <c r="G154" s="55">
        <v>30000</v>
      </c>
      <c r="H154" s="55">
        <v>136621.15</v>
      </c>
      <c r="I154" s="55"/>
      <c r="J154" s="55"/>
      <c r="K154" s="55"/>
    </row>
    <row r="155" spans="1:11" s="4" customFormat="1" ht="30" customHeight="1">
      <c r="A155" s="85"/>
      <c r="B155" s="85"/>
      <c r="C155" s="54" t="s">
        <v>2</v>
      </c>
      <c r="D155" s="55">
        <v>83310.58</v>
      </c>
      <c r="E155" s="55"/>
      <c r="F155" s="55"/>
      <c r="G155" s="55">
        <v>15000</v>
      </c>
      <c r="H155" s="55">
        <v>68310.58</v>
      </c>
      <c r="I155" s="55"/>
      <c r="J155" s="55"/>
      <c r="K155" s="55"/>
    </row>
    <row r="156" spans="1:11" s="4" customFormat="1" ht="30" customHeight="1">
      <c r="A156" s="85"/>
      <c r="B156" s="85"/>
      <c r="C156" s="54" t="s">
        <v>3</v>
      </c>
      <c r="D156" s="55">
        <v>52069.11</v>
      </c>
      <c r="E156" s="55"/>
      <c r="F156" s="55"/>
      <c r="G156" s="55">
        <v>9375</v>
      </c>
      <c r="H156" s="55">
        <v>42694.11</v>
      </c>
      <c r="I156" s="55"/>
      <c r="J156" s="55"/>
      <c r="K156" s="55"/>
    </row>
    <row r="157" spans="1:11" s="4" customFormat="1" ht="30" customHeight="1">
      <c r="A157" s="85"/>
      <c r="B157" s="85"/>
      <c r="C157" s="54" t="s">
        <v>19</v>
      </c>
      <c r="D157" s="55">
        <v>31241.46</v>
      </c>
      <c r="E157" s="55"/>
      <c r="F157" s="55"/>
      <c r="G157" s="55">
        <v>5625</v>
      </c>
      <c r="H157" s="55">
        <v>25616.46</v>
      </c>
      <c r="I157" s="55"/>
      <c r="J157" s="55"/>
      <c r="K157" s="55"/>
    </row>
    <row r="158" spans="1:11" s="4" customFormat="1" ht="30" customHeight="1">
      <c r="A158" s="86"/>
      <c r="B158" s="86"/>
      <c r="C158" s="54" t="s">
        <v>9</v>
      </c>
      <c r="D158" s="55"/>
      <c r="E158" s="55"/>
      <c r="F158" s="55"/>
      <c r="G158" s="55"/>
      <c r="H158" s="55"/>
      <c r="I158" s="55"/>
      <c r="J158" s="55"/>
      <c r="K158" s="55"/>
    </row>
    <row r="159" spans="1:11" s="4" customFormat="1" ht="30" customHeight="1">
      <c r="A159" s="84" t="s">
        <v>227</v>
      </c>
      <c r="B159" s="84" t="s">
        <v>229</v>
      </c>
      <c r="C159" s="54" t="s">
        <v>4</v>
      </c>
      <c r="D159" s="55">
        <v>308945.87</v>
      </c>
      <c r="E159" s="55"/>
      <c r="F159" s="55"/>
      <c r="G159" s="55">
        <v>32000</v>
      </c>
      <c r="H159" s="55">
        <v>276945.87</v>
      </c>
      <c r="I159" s="55"/>
      <c r="J159" s="55"/>
      <c r="K159" s="55"/>
    </row>
    <row r="160" spans="1:11" s="4" customFormat="1" ht="30" customHeight="1">
      <c r="A160" s="85"/>
      <c r="B160" s="85"/>
      <c r="C160" s="54" t="s">
        <v>2</v>
      </c>
      <c r="D160" s="55">
        <v>154472.94</v>
      </c>
      <c r="E160" s="55"/>
      <c r="F160" s="55"/>
      <c r="G160" s="55">
        <v>16000</v>
      </c>
      <c r="H160" s="55">
        <v>138472.94</v>
      </c>
      <c r="I160" s="55"/>
      <c r="J160" s="55"/>
      <c r="K160" s="55"/>
    </row>
    <row r="161" spans="1:11" s="4" customFormat="1" ht="30" customHeight="1">
      <c r="A161" s="85"/>
      <c r="B161" s="85"/>
      <c r="C161" s="54" t="s">
        <v>3</v>
      </c>
      <c r="D161" s="55">
        <v>96545.58</v>
      </c>
      <c r="E161" s="55"/>
      <c r="F161" s="55"/>
      <c r="G161" s="55">
        <v>10000</v>
      </c>
      <c r="H161" s="55">
        <v>86545.58</v>
      </c>
      <c r="I161" s="55"/>
      <c r="J161" s="55"/>
      <c r="K161" s="55"/>
    </row>
    <row r="162" spans="1:11" s="4" customFormat="1" ht="30" customHeight="1">
      <c r="A162" s="85"/>
      <c r="B162" s="85"/>
      <c r="C162" s="54" t="s">
        <v>19</v>
      </c>
      <c r="D162" s="55">
        <v>57927.35</v>
      </c>
      <c r="E162" s="55"/>
      <c r="F162" s="55"/>
      <c r="G162" s="55">
        <v>6000</v>
      </c>
      <c r="H162" s="55">
        <v>51927.35</v>
      </c>
      <c r="I162" s="55"/>
      <c r="J162" s="55"/>
      <c r="K162" s="55"/>
    </row>
    <row r="163" spans="1:11" s="4" customFormat="1" ht="30" customHeight="1">
      <c r="A163" s="86"/>
      <c r="B163" s="86"/>
      <c r="C163" s="54" t="s">
        <v>9</v>
      </c>
      <c r="D163" s="55"/>
      <c r="E163" s="55"/>
      <c r="F163" s="55"/>
      <c r="G163" s="55"/>
      <c r="H163" s="55"/>
      <c r="I163" s="55"/>
      <c r="J163" s="55"/>
      <c r="K163" s="55"/>
    </row>
    <row r="164" spans="1:11" s="4" customFormat="1" ht="22.5" customHeight="1">
      <c r="A164" s="83" t="s">
        <v>88</v>
      </c>
      <c r="B164" s="84" t="s">
        <v>236</v>
      </c>
      <c r="C164" s="54" t="s">
        <v>4</v>
      </c>
      <c r="D164" s="55">
        <f t="shared" si="40"/>
        <v>1874402.31</v>
      </c>
      <c r="E164" s="55">
        <f>E165+E166+E167+E168</f>
        <v>876827.4</v>
      </c>
      <c r="F164" s="55">
        <f aca="true" t="shared" si="45" ref="F164:K164">F165+F166+F167+F168</f>
        <v>192358.91</v>
      </c>
      <c r="G164" s="55">
        <f t="shared" si="45"/>
        <v>162213.2</v>
      </c>
      <c r="H164" s="55">
        <f t="shared" si="45"/>
        <v>243978.2</v>
      </c>
      <c r="I164" s="55">
        <f t="shared" si="45"/>
        <v>142743.2</v>
      </c>
      <c r="J164" s="55">
        <f t="shared" si="45"/>
        <v>133008.2</v>
      </c>
      <c r="K164" s="55">
        <f t="shared" si="45"/>
        <v>123273.2</v>
      </c>
    </row>
    <row r="165" spans="1:11" s="4" customFormat="1" ht="27.75" customHeight="1">
      <c r="A165" s="83"/>
      <c r="B165" s="85"/>
      <c r="C165" s="54" t="s">
        <v>2</v>
      </c>
      <c r="D165" s="55">
        <f t="shared" si="40"/>
        <v>652141.6</v>
      </c>
      <c r="E165" s="55">
        <f>E170+E175+E180+E185+E190+E195+E200+E205+E210+E215+E220+E225+E230</f>
        <v>500000</v>
      </c>
      <c r="F165" s="55">
        <f aca="true" t="shared" si="46" ref="F165:K165">F170+F175+F180+F185+F190+F195+F200+F205+F210+F215+F220+F225+F230</f>
        <v>152141.6</v>
      </c>
      <c r="G165" s="55">
        <f t="shared" si="46"/>
        <v>0</v>
      </c>
      <c r="H165" s="55">
        <f t="shared" si="46"/>
        <v>0</v>
      </c>
      <c r="I165" s="55">
        <f t="shared" si="46"/>
        <v>0</v>
      </c>
      <c r="J165" s="55">
        <f t="shared" si="46"/>
        <v>0</v>
      </c>
      <c r="K165" s="55">
        <f t="shared" si="46"/>
        <v>0</v>
      </c>
    </row>
    <row r="166" spans="1:11" s="4" customFormat="1" ht="24.75" customHeight="1">
      <c r="A166" s="83"/>
      <c r="B166" s="85"/>
      <c r="C166" s="54" t="s">
        <v>3</v>
      </c>
      <c r="D166" s="55">
        <f t="shared" si="40"/>
        <v>356858</v>
      </c>
      <c r="E166" s="55">
        <f aca="true" t="shared" si="47" ref="E166:K168">E171+E176+E181+E186+E191+E196+E201+E206+E211+E216+E221+E226+E231</f>
        <v>0</v>
      </c>
      <c r="F166" s="55">
        <f t="shared" si="47"/>
        <v>0</v>
      </c>
      <c r="G166" s="55">
        <f t="shared" si="47"/>
        <v>81106.6</v>
      </c>
      <c r="H166" s="55">
        <f t="shared" si="47"/>
        <v>76239.1</v>
      </c>
      <c r="I166" s="55">
        <f t="shared" si="47"/>
        <v>71371.6</v>
      </c>
      <c r="J166" s="55">
        <f t="shared" si="47"/>
        <v>66504.1</v>
      </c>
      <c r="K166" s="55">
        <f t="shared" si="47"/>
        <v>61636.6</v>
      </c>
    </row>
    <row r="167" spans="1:11" s="4" customFormat="1" ht="48" customHeight="1">
      <c r="A167" s="83"/>
      <c r="B167" s="85"/>
      <c r="C167" s="54" t="s">
        <v>19</v>
      </c>
      <c r="D167" s="55">
        <f t="shared" si="40"/>
        <v>865402.71</v>
      </c>
      <c r="E167" s="55">
        <f t="shared" si="47"/>
        <v>376827.4</v>
      </c>
      <c r="F167" s="55">
        <f t="shared" si="47"/>
        <v>40217.31</v>
      </c>
      <c r="G167" s="55">
        <f t="shared" si="47"/>
        <v>81106.6</v>
      </c>
      <c r="H167" s="55">
        <f t="shared" si="47"/>
        <v>167739.1</v>
      </c>
      <c r="I167" s="55">
        <f t="shared" si="47"/>
        <v>71371.6</v>
      </c>
      <c r="J167" s="55">
        <f t="shared" si="47"/>
        <v>66504.1</v>
      </c>
      <c r="K167" s="55">
        <f t="shared" si="47"/>
        <v>61636.6</v>
      </c>
    </row>
    <row r="168" spans="1:11" s="4" customFormat="1" ht="29.25" customHeight="1">
      <c r="A168" s="83"/>
      <c r="B168" s="86"/>
      <c r="C168" s="54" t="s">
        <v>9</v>
      </c>
      <c r="D168" s="55">
        <f t="shared" si="40"/>
        <v>0</v>
      </c>
      <c r="E168" s="55">
        <f t="shared" si="47"/>
        <v>0</v>
      </c>
      <c r="F168" s="55">
        <f t="shared" si="47"/>
        <v>0</v>
      </c>
      <c r="G168" s="55">
        <f t="shared" si="47"/>
        <v>0</v>
      </c>
      <c r="H168" s="55">
        <f t="shared" si="47"/>
        <v>0</v>
      </c>
      <c r="I168" s="55">
        <f t="shared" si="47"/>
        <v>0</v>
      </c>
      <c r="J168" s="55">
        <f t="shared" si="47"/>
        <v>0</v>
      </c>
      <c r="K168" s="55">
        <f t="shared" si="47"/>
        <v>0</v>
      </c>
    </row>
    <row r="169" spans="1:11" s="4" customFormat="1" ht="22.5" customHeight="1">
      <c r="A169" s="83" t="s">
        <v>89</v>
      </c>
      <c r="B169" s="84" t="s">
        <v>195</v>
      </c>
      <c r="C169" s="54" t="s">
        <v>4</v>
      </c>
      <c r="D169" s="55">
        <f t="shared" si="40"/>
        <v>135051.99</v>
      </c>
      <c r="E169" s="55">
        <f>E170+E171+E172+E173</f>
        <v>135051.99</v>
      </c>
      <c r="F169" s="55">
        <f aca="true" t="shared" si="48" ref="F169:K169">F170+F171+F172+F173</f>
        <v>0</v>
      </c>
      <c r="G169" s="55">
        <f t="shared" si="48"/>
        <v>0</v>
      </c>
      <c r="H169" s="55">
        <f t="shared" si="48"/>
        <v>0</v>
      </c>
      <c r="I169" s="55">
        <f t="shared" si="48"/>
        <v>0</v>
      </c>
      <c r="J169" s="55">
        <f t="shared" si="48"/>
        <v>0</v>
      </c>
      <c r="K169" s="55">
        <f t="shared" si="48"/>
        <v>0</v>
      </c>
    </row>
    <row r="170" spans="1:11" s="4" customFormat="1" ht="27" customHeight="1">
      <c r="A170" s="83"/>
      <c r="B170" s="85"/>
      <c r="C170" s="54" t="s">
        <v>2</v>
      </c>
      <c r="D170" s="55">
        <f t="shared" si="40"/>
        <v>103570.46</v>
      </c>
      <c r="E170" s="55">
        <v>103570.46</v>
      </c>
      <c r="F170" s="55"/>
      <c r="G170" s="55"/>
      <c r="H170" s="55"/>
      <c r="I170" s="55"/>
      <c r="J170" s="55"/>
      <c r="K170" s="55"/>
    </row>
    <row r="171" spans="1:11" s="4" customFormat="1" ht="16.5" customHeight="1">
      <c r="A171" s="83"/>
      <c r="B171" s="85"/>
      <c r="C171" s="54" t="s">
        <v>3</v>
      </c>
      <c r="D171" s="55">
        <f t="shared" si="40"/>
        <v>0</v>
      </c>
      <c r="E171" s="55"/>
      <c r="F171" s="55"/>
      <c r="G171" s="55"/>
      <c r="H171" s="55"/>
      <c r="I171" s="55"/>
      <c r="J171" s="55"/>
      <c r="K171" s="55"/>
    </row>
    <row r="172" spans="1:11" s="4" customFormat="1" ht="46.5" customHeight="1">
      <c r="A172" s="83"/>
      <c r="B172" s="85"/>
      <c r="C172" s="54" t="s">
        <v>19</v>
      </c>
      <c r="D172" s="55">
        <f t="shared" si="40"/>
        <v>31481.53</v>
      </c>
      <c r="E172" s="55">
        <v>31481.53</v>
      </c>
      <c r="F172" s="55"/>
      <c r="G172" s="55"/>
      <c r="H172" s="55"/>
      <c r="I172" s="55"/>
      <c r="J172" s="55"/>
      <c r="K172" s="55"/>
    </row>
    <row r="173" spans="1:11" s="4" customFormat="1" ht="28.5" customHeight="1">
      <c r="A173" s="83"/>
      <c r="B173" s="86"/>
      <c r="C173" s="54" t="s">
        <v>9</v>
      </c>
      <c r="D173" s="55">
        <f t="shared" si="40"/>
        <v>0</v>
      </c>
      <c r="E173" s="55"/>
      <c r="F173" s="55"/>
      <c r="G173" s="55"/>
      <c r="H173" s="55"/>
      <c r="I173" s="55"/>
      <c r="J173" s="55"/>
      <c r="K173" s="55"/>
    </row>
    <row r="174" spans="1:11" s="4" customFormat="1" ht="21" customHeight="1">
      <c r="A174" s="83" t="s">
        <v>90</v>
      </c>
      <c r="B174" s="84" t="s">
        <v>224</v>
      </c>
      <c r="C174" s="54" t="s">
        <v>4</v>
      </c>
      <c r="D174" s="55">
        <f t="shared" si="40"/>
        <v>155190.25</v>
      </c>
      <c r="E174" s="55">
        <f>E175+E176+E177+E178</f>
        <v>155190.25</v>
      </c>
      <c r="F174" s="55">
        <f aca="true" t="shared" si="49" ref="F174:K174">F175+F176+F177+F178</f>
        <v>0</v>
      </c>
      <c r="G174" s="55">
        <f t="shared" si="49"/>
        <v>0</v>
      </c>
      <c r="H174" s="55">
        <f t="shared" si="49"/>
        <v>0</v>
      </c>
      <c r="I174" s="55">
        <f t="shared" si="49"/>
        <v>0</v>
      </c>
      <c r="J174" s="55">
        <f t="shared" si="49"/>
        <v>0</v>
      </c>
      <c r="K174" s="55">
        <f t="shared" si="49"/>
        <v>0</v>
      </c>
    </row>
    <row r="175" spans="1:11" s="4" customFormat="1" ht="27" customHeight="1">
      <c r="A175" s="83"/>
      <c r="B175" s="85"/>
      <c r="C175" s="54" t="s">
        <v>2</v>
      </c>
      <c r="D175" s="55">
        <f t="shared" si="40"/>
        <v>146429.54</v>
      </c>
      <c r="E175" s="55">
        <v>146429.54</v>
      </c>
      <c r="F175" s="55"/>
      <c r="G175" s="55"/>
      <c r="H175" s="55"/>
      <c r="I175" s="55"/>
      <c r="J175" s="55"/>
      <c r="K175" s="55"/>
    </row>
    <row r="176" spans="1:11" s="4" customFormat="1" ht="19.5" customHeight="1">
      <c r="A176" s="83"/>
      <c r="B176" s="85"/>
      <c r="C176" s="54" t="s">
        <v>3</v>
      </c>
      <c r="D176" s="55">
        <f t="shared" si="40"/>
        <v>0</v>
      </c>
      <c r="E176" s="55"/>
      <c r="F176" s="55"/>
      <c r="G176" s="55"/>
      <c r="H176" s="55"/>
      <c r="I176" s="55"/>
      <c r="J176" s="55"/>
      <c r="K176" s="55"/>
    </row>
    <row r="177" spans="1:11" s="4" customFormat="1" ht="44.25" customHeight="1">
      <c r="A177" s="83"/>
      <c r="B177" s="85"/>
      <c r="C177" s="54" t="s">
        <v>19</v>
      </c>
      <c r="D177" s="55">
        <f t="shared" si="40"/>
        <v>8760.71</v>
      </c>
      <c r="E177" s="55">
        <v>8760.71</v>
      </c>
      <c r="F177" s="55"/>
      <c r="G177" s="55"/>
      <c r="H177" s="55"/>
      <c r="I177" s="55"/>
      <c r="J177" s="55"/>
      <c r="K177" s="55"/>
    </row>
    <row r="178" spans="1:11" s="4" customFormat="1" ht="30" customHeight="1">
      <c r="A178" s="83"/>
      <c r="B178" s="86"/>
      <c r="C178" s="54" t="s">
        <v>9</v>
      </c>
      <c r="D178" s="55">
        <f t="shared" si="40"/>
        <v>0</v>
      </c>
      <c r="E178" s="55"/>
      <c r="F178" s="55"/>
      <c r="G178" s="55"/>
      <c r="H178" s="55"/>
      <c r="I178" s="55"/>
      <c r="J178" s="55"/>
      <c r="K178" s="55"/>
    </row>
    <row r="179" spans="1:11" s="4" customFormat="1" ht="19.5" customHeight="1">
      <c r="A179" s="83" t="s">
        <v>91</v>
      </c>
      <c r="B179" s="84" t="s">
        <v>184</v>
      </c>
      <c r="C179" s="54" t="s">
        <v>4</v>
      </c>
      <c r="D179" s="55">
        <f t="shared" si="40"/>
        <v>146429.54</v>
      </c>
      <c r="E179" s="55">
        <f>E180+E181+E182+E183</f>
        <v>146429.54</v>
      </c>
      <c r="F179" s="55">
        <f aca="true" t="shared" si="50" ref="F179:K179">F180+F181+F182+F183</f>
        <v>0</v>
      </c>
      <c r="G179" s="55">
        <f t="shared" si="50"/>
        <v>0</v>
      </c>
      <c r="H179" s="55">
        <f t="shared" si="50"/>
        <v>0</v>
      </c>
      <c r="I179" s="55">
        <f t="shared" si="50"/>
        <v>0</v>
      </c>
      <c r="J179" s="55">
        <f t="shared" si="50"/>
        <v>0</v>
      </c>
      <c r="K179" s="55">
        <f t="shared" si="50"/>
        <v>0</v>
      </c>
    </row>
    <row r="180" spans="1:11" s="4" customFormat="1" ht="25.5" customHeight="1">
      <c r="A180" s="83"/>
      <c r="B180" s="85"/>
      <c r="C180" s="54" t="s">
        <v>2</v>
      </c>
      <c r="D180" s="55">
        <f t="shared" si="40"/>
        <v>146429.54</v>
      </c>
      <c r="E180" s="55">
        <v>146429.54</v>
      </c>
      <c r="F180" s="55"/>
      <c r="G180" s="55"/>
      <c r="H180" s="55"/>
      <c r="I180" s="55"/>
      <c r="J180" s="55"/>
      <c r="K180" s="55"/>
    </row>
    <row r="181" spans="1:11" s="4" customFormat="1" ht="22.5" customHeight="1">
      <c r="A181" s="83"/>
      <c r="B181" s="85"/>
      <c r="C181" s="54" t="s">
        <v>3</v>
      </c>
      <c r="D181" s="55">
        <f t="shared" si="40"/>
        <v>0</v>
      </c>
      <c r="E181" s="55"/>
      <c r="F181" s="55"/>
      <c r="G181" s="55"/>
      <c r="H181" s="55"/>
      <c r="I181" s="55"/>
      <c r="J181" s="55"/>
      <c r="K181" s="55"/>
    </row>
    <row r="182" spans="1:11" s="4" customFormat="1" ht="36" customHeight="1">
      <c r="A182" s="83"/>
      <c r="B182" s="85"/>
      <c r="C182" s="54" t="s">
        <v>19</v>
      </c>
      <c r="D182" s="55">
        <f t="shared" si="40"/>
        <v>0</v>
      </c>
      <c r="E182" s="55"/>
      <c r="F182" s="55"/>
      <c r="G182" s="55"/>
      <c r="H182" s="55"/>
      <c r="I182" s="55"/>
      <c r="J182" s="55"/>
      <c r="K182" s="55"/>
    </row>
    <row r="183" spans="1:11" s="4" customFormat="1" ht="18.75" customHeight="1">
      <c r="A183" s="83"/>
      <c r="B183" s="86"/>
      <c r="C183" s="54" t="s">
        <v>9</v>
      </c>
      <c r="D183" s="55">
        <f t="shared" si="40"/>
        <v>0</v>
      </c>
      <c r="E183" s="55"/>
      <c r="F183" s="55"/>
      <c r="G183" s="55"/>
      <c r="H183" s="55"/>
      <c r="I183" s="55"/>
      <c r="J183" s="55"/>
      <c r="K183" s="55"/>
    </row>
    <row r="184" spans="1:11" s="4" customFormat="1" ht="19.5" customHeight="1">
      <c r="A184" s="83" t="s">
        <v>92</v>
      </c>
      <c r="B184" s="84" t="s">
        <v>225</v>
      </c>
      <c r="C184" s="54" t="s">
        <v>4</v>
      </c>
      <c r="D184" s="55">
        <f t="shared" si="40"/>
        <v>77937.6</v>
      </c>
      <c r="E184" s="55">
        <f>E185+E186+E187+E188</f>
        <v>77937.6</v>
      </c>
      <c r="F184" s="55">
        <f aca="true" t="shared" si="51" ref="F184:K184">F185+F186+F187+F188</f>
        <v>0</v>
      </c>
      <c r="G184" s="55">
        <f t="shared" si="51"/>
        <v>0</v>
      </c>
      <c r="H184" s="55">
        <f t="shared" si="51"/>
        <v>0</v>
      </c>
      <c r="I184" s="55">
        <f t="shared" si="51"/>
        <v>0</v>
      </c>
      <c r="J184" s="55">
        <f t="shared" si="51"/>
        <v>0</v>
      </c>
      <c r="K184" s="55">
        <f t="shared" si="51"/>
        <v>0</v>
      </c>
    </row>
    <row r="185" spans="1:11" s="4" customFormat="1" ht="27" customHeight="1">
      <c r="A185" s="83"/>
      <c r="B185" s="85"/>
      <c r="C185" s="54" t="s">
        <v>2</v>
      </c>
      <c r="D185" s="55">
        <f t="shared" si="40"/>
        <v>0</v>
      </c>
      <c r="E185" s="55"/>
      <c r="F185" s="55"/>
      <c r="G185" s="55"/>
      <c r="H185" s="55"/>
      <c r="I185" s="55"/>
      <c r="J185" s="55"/>
      <c r="K185" s="55"/>
    </row>
    <row r="186" spans="1:11" s="4" customFormat="1" ht="22.5" customHeight="1">
      <c r="A186" s="83"/>
      <c r="B186" s="85"/>
      <c r="C186" s="54" t="s">
        <v>3</v>
      </c>
      <c r="D186" s="55">
        <f t="shared" si="40"/>
        <v>0</v>
      </c>
      <c r="E186" s="55"/>
      <c r="F186" s="55"/>
      <c r="G186" s="55"/>
      <c r="H186" s="55"/>
      <c r="I186" s="55"/>
      <c r="J186" s="55"/>
      <c r="K186" s="55"/>
    </row>
    <row r="187" spans="1:11" s="4" customFormat="1" ht="37.5" customHeight="1">
      <c r="A187" s="83"/>
      <c r="B187" s="85"/>
      <c r="C187" s="54" t="s">
        <v>19</v>
      </c>
      <c r="D187" s="55">
        <f t="shared" si="40"/>
        <v>77937.6</v>
      </c>
      <c r="E187" s="55">
        <v>77937.6</v>
      </c>
      <c r="F187" s="55"/>
      <c r="G187" s="55"/>
      <c r="H187" s="55"/>
      <c r="I187" s="55"/>
      <c r="J187" s="55"/>
      <c r="K187" s="55"/>
    </row>
    <row r="188" spans="1:11" s="4" customFormat="1" ht="20.25" customHeight="1">
      <c r="A188" s="83"/>
      <c r="B188" s="86"/>
      <c r="C188" s="54" t="s">
        <v>9</v>
      </c>
      <c r="D188" s="55">
        <f t="shared" si="40"/>
        <v>0</v>
      </c>
      <c r="E188" s="55"/>
      <c r="F188" s="55"/>
      <c r="G188" s="55"/>
      <c r="H188" s="55"/>
      <c r="I188" s="55"/>
      <c r="J188" s="55"/>
      <c r="K188" s="55"/>
    </row>
    <row r="189" spans="1:11" s="4" customFormat="1" ht="21" customHeight="1">
      <c r="A189" s="83" t="s">
        <v>93</v>
      </c>
      <c r="B189" s="84" t="s">
        <v>199</v>
      </c>
      <c r="C189" s="54" t="s">
        <v>4</v>
      </c>
      <c r="D189" s="55">
        <f t="shared" si="40"/>
        <v>82322.69</v>
      </c>
      <c r="E189" s="55">
        <f>E190+E191+E192+E193</f>
        <v>0</v>
      </c>
      <c r="F189" s="55">
        <f aca="true" t="shared" si="52" ref="F189:K189">F190+F191+F192+F193</f>
        <v>82322.69</v>
      </c>
      <c r="G189" s="55">
        <f t="shared" si="52"/>
        <v>0</v>
      </c>
      <c r="H189" s="55">
        <f t="shared" si="52"/>
        <v>0</v>
      </c>
      <c r="I189" s="55">
        <f t="shared" si="52"/>
        <v>0</v>
      </c>
      <c r="J189" s="55">
        <f t="shared" si="52"/>
        <v>0</v>
      </c>
      <c r="K189" s="55">
        <f t="shared" si="52"/>
        <v>0</v>
      </c>
    </row>
    <row r="190" spans="1:11" s="4" customFormat="1" ht="27" customHeight="1">
      <c r="A190" s="83"/>
      <c r="B190" s="85"/>
      <c r="C190" s="54" t="s">
        <v>2</v>
      </c>
      <c r="D190" s="55">
        <f t="shared" si="40"/>
        <v>60941.6</v>
      </c>
      <c r="E190" s="55"/>
      <c r="F190" s="55">
        <v>60941.6</v>
      </c>
      <c r="G190" s="55"/>
      <c r="H190" s="55"/>
      <c r="I190" s="55"/>
      <c r="J190" s="55"/>
      <c r="K190" s="55"/>
    </row>
    <row r="191" spans="1:11" s="4" customFormat="1" ht="18" customHeight="1">
      <c r="A191" s="83"/>
      <c r="B191" s="85"/>
      <c r="C191" s="54" t="s">
        <v>3</v>
      </c>
      <c r="D191" s="55">
        <f t="shared" si="40"/>
        <v>0</v>
      </c>
      <c r="E191" s="55"/>
      <c r="F191" s="55"/>
      <c r="G191" s="55"/>
      <c r="H191" s="55"/>
      <c r="I191" s="55"/>
      <c r="J191" s="55"/>
      <c r="K191" s="55"/>
    </row>
    <row r="192" spans="1:11" s="4" customFormat="1" ht="47.25" customHeight="1">
      <c r="A192" s="83"/>
      <c r="B192" s="85"/>
      <c r="C192" s="54" t="s">
        <v>19</v>
      </c>
      <c r="D192" s="55">
        <f t="shared" si="40"/>
        <v>21381.09</v>
      </c>
      <c r="E192" s="55"/>
      <c r="F192" s="55">
        <v>21381.09</v>
      </c>
      <c r="G192" s="55"/>
      <c r="H192" s="55"/>
      <c r="I192" s="55"/>
      <c r="J192" s="55"/>
      <c r="K192" s="55"/>
    </row>
    <row r="193" spans="1:11" s="4" customFormat="1" ht="30" customHeight="1">
      <c r="A193" s="83"/>
      <c r="B193" s="86"/>
      <c r="C193" s="54" t="s">
        <v>9</v>
      </c>
      <c r="D193" s="55">
        <f t="shared" si="40"/>
        <v>0</v>
      </c>
      <c r="E193" s="55"/>
      <c r="F193" s="55"/>
      <c r="G193" s="55"/>
      <c r="H193" s="55"/>
      <c r="I193" s="55"/>
      <c r="J193" s="55"/>
      <c r="K193" s="55"/>
    </row>
    <row r="194" spans="1:11" s="4" customFormat="1" ht="21" customHeight="1">
      <c r="A194" s="83" t="s">
        <v>94</v>
      </c>
      <c r="B194" s="84" t="s">
        <v>196</v>
      </c>
      <c r="C194" s="54" t="s">
        <v>4</v>
      </c>
      <c r="D194" s="55">
        <f t="shared" si="40"/>
        <v>94747.15</v>
      </c>
      <c r="E194" s="55">
        <f>E195+E196+E197+E198</f>
        <v>94747.15</v>
      </c>
      <c r="F194" s="55">
        <f aca="true" t="shared" si="53" ref="F194:K194">F195+F196+F197+F198</f>
        <v>0</v>
      </c>
      <c r="G194" s="55">
        <f t="shared" si="53"/>
        <v>0</v>
      </c>
      <c r="H194" s="55">
        <f t="shared" si="53"/>
        <v>0</v>
      </c>
      <c r="I194" s="55">
        <f t="shared" si="53"/>
        <v>0</v>
      </c>
      <c r="J194" s="55">
        <f t="shared" si="53"/>
        <v>0</v>
      </c>
      <c r="K194" s="55">
        <f t="shared" si="53"/>
        <v>0</v>
      </c>
    </row>
    <row r="195" spans="1:11" s="4" customFormat="1" ht="30" customHeight="1">
      <c r="A195" s="83"/>
      <c r="B195" s="85"/>
      <c r="C195" s="54" t="s">
        <v>2</v>
      </c>
      <c r="D195" s="55">
        <f t="shared" si="40"/>
        <v>0</v>
      </c>
      <c r="E195" s="55"/>
      <c r="F195" s="55"/>
      <c r="G195" s="55"/>
      <c r="H195" s="55"/>
      <c r="I195" s="55"/>
      <c r="J195" s="55"/>
      <c r="K195" s="55"/>
    </row>
    <row r="196" spans="1:11" s="4" customFormat="1" ht="15" customHeight="1">
      <c r="A196" s="83"/>
      <c r="B196" s="85"/>
      <c r="C196" s="54" t="s">
        <v>3</v>
      </c>
      <c r="D196" s="55">
        <f t="shared" si="40"/>
        <v>0</v>
      </c>
      <c r="E196" s="55"/>
      <c r="F196" s="55"/>
      <c r="G196" s="55"/>
      <c r="H196" s="55"/>
      <c r="I196" s="55"/>
      <c r="J196" s="55"/>
      <c r="K196" s="55"/>
    </row>
    <row r="197" spans="1:11" s="4" customFormat="1" ht="46.5" customHeight="1">
      <c r="A197" s="83"/>
      <c r="B197" s="85"/>
      <c r="C197" s="54" t="s">
        <v>19</v>
      </c>
      <c r="D197" s="55">
        <f t="shared" si="40"/>
        <v>94747.15</v>
      </c>
      <c r="E197" s="55">
        <v>94747.15</v>
      </c>
      <c r="F197" s="55"/>
      <c r="G197" s="55"/>
      <c r="H197" s="55"/>
      <c r="I197" s="55"/>
      <c r="J197" s="55"/>
      <c r="K197" s="55"/>
    </row>
    <row r="198" spans="1:11" s="4" customFormat="1" ht="27.75" customHeight="1">
      <c r="A198" s="83"/>
      <c r="B198" s="86"/>
      <c r="C198" s="54" t="s">
        <v>9</v>
      </c>
      <c r="D198" s="55">
        <f t="shared" si="40"/>
        <v>0</v>
      </c>
      <c r="E198" s="55"/>
      <c r="F198" s="55"/>
      <c r="G198" s="55"/>
      <c r="H198" s="55"/>
      <c r="I198" s="55"/>
      <c r="J198" s="55"/>
      <c r="K198" s="55"/>
    </row>
    <row r="199" spans="1:11" s="4" customFormat="1" ht="20.25" customHeight="1">
      <c r="A199" s="83" t="s">
        <v>95</v>
      </c>
      <c r="B199" s="84" t="s">
        <v>201</v>
      </c>
      <c r="C199" s="54" t="s">
        <v>4</v>
      </c>
      <c r="D199" s="55">
        <f t="shared" si="40"/>
        <v>110036.22</v>
      </c>
      <c r="E199" s="55">
        <f>E200+E201+E202+E203</f>
        <v>0</v>
      </c>
      <c r="F199" s="55">
        <f aca="true" t="shared" si="54" ref="F199:K199">F200+F201+F202+F203</f>
        <v>110036.22</v>
      </c>
      <c r="G199" s="55">
        <f t="shared" si="54"/>
        <v>0</v>
      </c>
      <c r="H199" s="55">
        <f t="shared" si="54"/>
        <v>0</v>
      </c>
      <c r="I199" s="55">
        <f t="shared" si="54"/>
        <v>0</v>
      </c>
      <c r="J199" s="55">
        <f t="shared" si="54"/>
        <v>0</v>
      </c>
      <c r="K199" s="55">
        <f t="shared" si="54"/>
        <v>0</v>
      </c>
    </row>
    <row r="200" spans="1:11" s="4" customFormat="1" ht="29.25" customHeight="1">
      <c r="A200" s="83"/>
      <c r="B200" s="85"/>
      <c r="C200" s="54" t="s">
        <v>2</v>
      </c>
      <c r="D200" s="55">
        <f t="shared" si="40"/>
        <v>91200</v>
      </c>
      <c r="E200" s="55"/>
      <c r="F200" s="55">
        <v>91200</v>
      </c>
      <c r="G200" s="55"/>
      <c r="H200" s="55"/>
      <c r="I200" s="55"/>
      <c r="J200" s="55"/>
      <c r="K200" s="55"/>
    </row>
    <row r="201" spans="1:11" s="4" customFormat="1" ht="21" customHeight="1">
      <c r="A201" s="83"/>
      <c r="B201" s="85"/>
      <c r="C201" s="54" t="s">
        <v>3</v>
      </c>
      <c r="D201" s="55">
        <f t="shared" si="40"/>
        <v>0</v>
      </c>
      <c r="E201" s="55"/>
      <c r="F201" s="55"/>
      <c r="G201" s="55"/>
      <c r="H201" s="55"/>
      <c r="I201" s="55"/>
      <c r="J201" s="55"/>
      <c r="K201" s="55"/>
    </row>
    <row r="202" spans="1:11" s="4" customFormat="1" ht="47.25" customHeight="1">
      <c r="A202" s="83"/>
      <c r="B202" s="85"/>
      <c r="C202" s="54" t="s">
        <v>19</v>
      </c>
      <c r="D202" s="55">
        <f t="shared" si="40"/>
        <v>18836.22</v>
      </c>
      <c r="E202" s="55"/>
      <c r="F202" s="55">
        <v>18836.22</v>
      </c>
      <c r="G202" s="55"/>
      <c r="H202" s="55"/>
      <c r="I202" s="55"/>
      <c r="J202" s="55"/>
      <c r="K202" s="55"/>
    </row>
    <row r="203" spans="1:11" s="4" customFormat="1" ht="30" customHeight="1">
      <c r="A203" s="83"/>
      <c r="B203" s="86"/>
      <c r="C203" s="54" t="s">
        <v>9</v>
      </c>
      <c r="D203" s="55">
        <f t="shared" si="40"/>
        <v>0</v>
      </c>
      <c r="E203" s="55"/>
      <c r="F203" s="55"/>
      <c r="G203" s="55"/>
      <c r="H203" s="55"/>
      <c r="I203" s="55"/>
      <c r="J203" s="55"/>
      <c r="K203" s="55"/>
    </row>
    <row r="204" spans="1:11" s="4" customFormat="1" ht="17.25" customHeight="1">
      <c r="A204" s="83" t="s">
        <v>96</v>
      </c>
      <c r="B204" s="84" t="s">
        <v>200</v>
      </c>
      <c r="C204" s="54" t="s">
        <v>4</v>
      </c>
      <c r="D204" s="55">
        <f t="shared" si="40"/>
        <v>142044.65</v>
      </c>
      <c r="E204" s="55">
        <f>E205+E206+E207+E208</f>
        <v>142044.65</v>
      </c>
      <c r="F204" s="55">
        <f aca="true" t="shared" si="55" ref="F204:K204">F205+F206+F207+F208</f>
        <v>0</v>
      </c>
      <c r="G204" s="55">
        <f t="shared" si="55"/>
        <v>0</v>
      </c>
      <c r="H204" s="55">
        <f t="shared" si="55"/>
        <v>0</v>
      </c>
      <c r="I204" s="55">
        <f t="shared" si="55"/>
        <v>0</v>
      </c>
      <c r="J204" s="55">
        <f t="shared" si="55"/>
        <v>0</v>
      </c>
      <c r="K204" s="55">
        <f t="shared" si="55"/>
        <v>0</v>
      </c>
    </row>
    <row r="205" spans="1:11" s="4" customFormat="1" ht="27" customHeight="1">
      <c r="A205" s="83"/>
      <c r="B205" s="85"/>
      <c r="C205" s="54" t="s">
        <v>2</v>
      </c>
      <c r="D205" s="55">
        <f t="shared" si="40"/>
        <v>0</v>
      </c>
      <c r="E205" s="55"/>
      <c r="F205" s="55"/>
      <c r="G205" s="55"/>
      <c r="H205" s="55"/>
      <c r="I205" s="55"/>
      <c r="J205" s="55"/>
      <c r="K205" s="55"/>
    </row>
    <row r="206" spans="1:11" s="4" customFormat="1" ht="19.5" customHeight="1">
      <c r="A206" s="83"/>
      <c r="B206" s="85"/>
      <c r="C206" s="54" t="s">
        <v>3</v>
      </c>
      <c r="D206" s="55">
        <f t="shared" si="40"/>
        <v>0</v>
      </c>
      <c r="E206" s="55"/>
      <c r="F206" s="55"/>
      <c r="G206" s="55"/>
      <c r="H206" s="55"/>
      <c r="I206" s="55"/>
      <c r="J206" s="55"/>
      <c r="K206" s="55"/>
    </row>
    <row r="207" spans="1:11" s="4" customFormat="1" ht="44.25" customHeight="1">
      <c r="A207" s="83"/>
      <c r="B207" s="85"/>
      <c r="C207" s="54" t="s">
        <v>19</v>
      </c>
      <c r="D207" s="55">
        <f t="shared" si="40"/>
        <v>142044.65</v>
      </c>
      <c r="E207" s="55">
        <v>142044.65</v>
      </c>
      <c r="F207" s="55"/>
      <c r="G207" s="55"/>
      <c r="H207" s="55"/>
      <c r="I207" s="55"/>
      <c r="J207" s="55"/>
      <c r="K207" s="55"/>
    </row>
    <row r="208" spans="1:11" s="4" customFormat="1" ht="27" customHeight="1">
      <c r="A208" s="83"/>
      <c r="B208" s="86"/>
      <c r="C208" s="54" t="s">
        <v>9</v>
      </c>
      <c r="D208" s="55">
        <f t="shared" si="40"/>
        <v>0</v>
      </c>
      <c r="E208" s="55"/>
      <c r="F208" s="55"/>
      <c r="G208" s="55"/>
      <c r="H208" s="55"/>
      <c r="I208" s="55"/>
      <c r="J208" s="55"/>
      <c r="K208" s="55"/>
    </row>
    <row r="209" spans="1:11" s="4" customFormat="1" ht="18" customHeight="1">
      <c r="A209" s="83" t="s">
        <v>97</v>
      </c>
      <c r="B209" s="84" t="s">
        <v>161</v>
      </c>
      <c r="C209" s="54" t="s">
        <v>4</v>
      </c>
      <c r="D209" s="55">
        <f t="shared" si="40"/>
        <v>266131.5</v>
      </c>
      <c r="E209" s="55">
        <f>E210+E211+E212+E213</f>
        <v>0</v>
      </c>
      <c r="F209" s="55">
        <f aca="true" t="shared" si="56" ref="F209:K209">F210+F211+F212+F213</f>
        <v>0</v>
      </c>
      <c r="G209" s="55">
        <f t="shared" si="56"/>
        <v>60486.3</v>
      </c>
      <c r="H209" s="55">
        <f t="shared" si="56"/>
        <v>56856.3</v>
      </c>
      <c r="I209" s="55">
        <f t="shared" si="56"/>
        <v>53226.3</v>
      </c>
      <c r="J209" s="55">
        <f t="shared" si="56"/>
        <v>49596.3</v>
      </c>
      <c r="K209" s="55">
        <f t="shared" si="56"/>
        <v>45966.3</v>
      </c>
    </row>
    <row r="210" spans="1:11" s="4" customFormat="1" ht="25.5" customHeight="1">
      <c r="A210" s="83"/>
      <c r="B210" s="85"/>
      <c r="C210" s="54" t="s">
        <v>2</v>
      </c>
      <c r="D210" s="55">
        <f t="shared" si="40"/>
        <v>0</v>
      </c>
      <c r="E210" s="55"/>
      <c r="F210" s="55"/>
      <c r="G210" s="55"/>
      <c r="H210" s="55"/>
      <c r="I210" s="55"/>
      <c r="J210" s="55"/>
      <c r="K210" s="55"/>
    </row>
    <row r="211" spans="1:11" s="4" customFormat="1" ht="30" customHeight="1">
      <c r="A211" s="83"/>
      <c r="B211" s="85"/>
      <c r="C211" s="54" t="s">
        <v>3</v>
      </c>
      <c r="D211" s="55">
        <f aca="true" t="shared" si="57" ref="D211:D266">E211+F211+G211+H211+I211+J211+K211</f>
        <v>133065.75</v>
      </c>
      <c r="E211" s="55"/>
      <c r="F211" s="55"/>
      <c r="G211" s="55">
        <v>30243.15</v>
      </c>
      <c r="H211" s="55">
        <v>28428.15</v>
      </c>
      <c r="I211" s="55">
        <v>26613.15</v>
      </c>
      <c r="J211" s="55">
        <v>24798.15</v>
      </c>
      <c r="K211" s="55">
        <v>22983.15</v>
      </c>
    </row>
    <row r="212" spans="1:11" s="4" customFormat="1" ht="44.25" customHeight="1">
      <c r="A212" s="83"/>
      <c r="B212" s="85"/>
      <c r="C212" s="54" t="s">
        <v>19</v>
      </c>
      <c r="D212" s="55">
        <f t="shared" si="57"/>
        <v>133065.75</v>
      </c>
      <c r="E212" s="55"/>
      <c r="F212" s="55"/>
      <c r="G212" s="55">
        <v>30243.15</v>
      </c>
      <c r="H212" s="55">
        <v>28428.15</v>
      </c>
      <c r="I212" s="55">
        <v>26613.15</v>
      </c>
      <c r="J212" s="55">
        <v>24798.15</v>
      </c>
      <c r="K212" s="55">
        <v>22983.15</v>
      </c>
    </row>
    <row r="213" spans="1:11" s="4" customFormat="1" ht="30" customHeight="1">
      <c r="A213" s="83"/>
      <c r="B213" s="86"/>
      <c r="C213" s="54" t="s">
        <v>9</v>
      </c>
      <c r="D213" s="55">
        <f t="shared" si="57"/>
        <v>0</v>
      </c>
      <c r="E213" s="55"/>
      <c r="F213" s="55"/>
      <c r="G213" s="55"/>
      <c r="H213" s="55"/>
      <c r="I213" s="55"/>
      <c r="J213" s="55"/>
      <c r="K213" s="55"/>
    </row>
    <row r="214" spans="1:11" s="4" customFormat="1" ht="24" customHeight="1">
      <c r="A214" s="83" t="s">
        <v>98</v>
      </c>
      <c r="B214" s="84" t="s">
        <v>185</v>
      </c>
      <c r="C214" s="54" t="s">
        <v>4</v>
      </c>
      <c r="D214" s="55">
        <f t="shared" si="57"/>
        <v>125426.22</v>
      </c>
      <c r="E214" s="55">
        <f aca="true" t="shared" si="58" ref="E214:K214">E215+E216+E217+E218</f>
        <v>125426.22</v>
      </c>
      <c r="F214" s="55">
        <f t="shared" si="58"/>
        <v>0</v>
      </c>
      <c r="G214" s="55">
        <f t="shared" si="58"/>
        <v>0</v>
      </c>
      <c r="H214" s="55">
        <f t="shared" si="58"/>
        <v>0</v>
      </c>
      <c r="I214" s="55">
        <f t="shared" si="58"/>
        <v>0</v>
      </c>
      <c r="J214" s="55">
        <f t="shared" si="58"/>
        <v>0</v>
      </c>
      <c r="K214" s="55">
        <f t="shared" si="58"/>
        <v>0</v>
      </c>
    </row>
    <row r="215" spans="1:11" s="4" customFormat="1" ht="22.5" customHeight="1">
      <c r="A215" s="83"/>
      <c r="B215" s="85"/>
      <c r="C215" s="54" t="s">
        <v>2</v>
      </c>
      <c r="D215" s="55">
        <f t="shared" si="57"/>
        <v>103570.46</v>
      </c>
      <c r="E215" s="55">
        <v>103570.46</v>
      </c>
      <c r="F215" s="55"/>
      <c r="G215" s="55"/>
      <c r="H215" s="55"/>
      <c r="I215" s="55"/>
      <c r="J215" s="55"/>
      <c r="K215" s="55"/>
    </row>
    <row r="216" spans="1:11" s="4" customFormat="1" ht="18.75" customHeight="1">
      <c r="A216" s="83"/>
      <c r="B216" s="85"/>
      <c r="C216" s="54" t="s">
        <v>3</v>
      </c>
      <c r="D216" s="55">
        <f t="shared" si="57"/>
        <v>0</v>
      </c>
      <c r="E216" s="55"/>
      <c r="F216" s="55"/>
      <c r="G216" s="55"/>
      <c r="H216" s="55"/>
      <c r="I216" s="55"/>
      <c r="J216" s="55"/>
      <c r="K216" s="55"/>
    </row>
    <row r="217" spans="1:11" s="4" customFormat="1" ht="30" customHeight="1">
      <c r="A217" s="83"/>
      <c r="B217" s="85"/>
      <c r="C217" s="54" t="s">
        <v>19</v>
      </c>
      <c r="D217" s="55">
        <f t="shared" si="57"/>
        <v>21855.76</v>
      </c>
      <c r="E217" s="55">
        <v>21855.76</v>
      </c>
      <c r="F217" s="55"/>
      <c r="G217" s="55"/>
      <c r="H217" s="55"/>
      <c r="I217" s="55"/>
      <c r="J217" s="55"/>
      <c r="K217" s="55"/>
    </row>
    <row r="218" spans="1:11" s="4" customFormat="1" ht="21" customHeight="1">
      <c r="A218" s="83"/>
      <c r="B218" s="86"/>
      <c r="C218" s="54" t="s">
        <v>9</v>
      </c>
      <c r="D218" s="55">
        <f t="shared" si="57"/>
        <v>0</v>
      </c>
      <c r="E218" s="55"/>
      <c r="F218" s="55"/>
      <c r="G218" s="55"/>
      <c r="H218" s="55"/>
      <c r="I218" s="55"/>
      <c r="J218" s="55"/>
      <c r="K218" s="55"/>
    </row>
    <row r="219" spans="1:11" s="4" customFormat="1" ht="15.75" customHeight="1">
      <c r="A219" s="83" t="s">
        <v>99</v>
      </c>
      <c r="B219" s="84" t="s">
        <v>202</v>
      </c>
      <c r="C219" s="54" t="s">
        <v>4</v>
      </c>
      <c r="D219" s="55">
        <f t="shared" si="57"/>
        <v>266131.5</v>
      </c>
      <c r="E219" s="55">
        <f>E220+E221+E223+E222</f>
        <v>0</v>
      </c>
      <c r="F219" s="55">
        <f aca="true" t="shared" si="59" ref="F219:K219">F220+F221+F223+F222</f>
        <v>0</v>
      </c>
      <c r="G219" s="55">
        <f t="shared" si="59"/>
        <v>60486.3</v>
      </c>
      <c r="H219" s="55">
        <f t="shared" si="59"/>
        <v>56856.3</v>
      </c>
      <c r="I219" s="55">
        <f t="shared" si="59"/>
        <v>53226.3</v>
      </c>
      <c r="J219" s="55">
        <f t="shared" si="59"/>
        <v>49596.3</v>
      </c>
      <c r="K219" s="55">
        <f t="shared" si="59"/>
        <v>45966.3</v>
      </c>
    </row>
    <row r="220" spans="1:11" s="4" customFormat="1" ht="27" customHeight="1">
      <c r="A220" s="83"/>
      <c r="B220" s="85"/>
      <c r="C220" s="54" t="s">
        <v>2</v>
      </c>
      <c r="D220" s="55">
        <f t="shared" si="57"/>
        <v>0</v>
      </c>
      <c r="E220" s="55"/>
      <c r="F220" s="55"/>
      <c r="G220" s="55"/>
      <c r="H220" s="55"/>
      <c r="I220" s="55"/>
      <c r="J220" s="55"/>
      <c r="K220" s="55"/>
    </row>
    <row r="221" spans="1:11" s="4" customFormat="1" ht="25.5" customHeight="1">
      <c r="A221" s="83"/>
      <c r="B221" s="85"/>
      <c r="C221" s="54" t="s">
        <v>3</v>
      </c>
      <c r="D221" s="55">
        <f t="shared" si="57"/>
        <v>133065.75</v>
      </c>
      <c r="E221" s="55"/>
      <c r="F221" s="55"/>
      <c r="G221" s="55">
        <v>30243.15</v>
      </c>
      <c r="H221" s="55">
        <v>28428.15</v>
      </c>
      <c r="I221" s="55">
        <v>26613.15</v>
      </c>
      <c r="J221" s="55">
        <v>24798.15</v>
      </c>
      <c r="K221" s="55">
        <v>22983.15</v>
      </c>
    </row>
    <row r="222" spans="1:11" s="4" customFormat="1" ht="50.25" customHeight="1">
      <c r="A222" s="83"/>
      <c r="B222" s="85"/>
      <c r="C222" s="54" t="s">
        <v>19</v>
      </c>
      <c r="D222" s="55">
        <f t="shared" si="57"/>
        <v>133065.75</v>
      </c>
      <c r="E222" s="55"/>
      <c r="F222" s="55"/>
      <c r="G222" s="55">
        <v>30243.15</v>
      </c>
      <c r="H222" s="55">
        <v>28428.15</v>
      </c>
      <c r="I222" s="55">
        <v>26613.15</v>
      </c>
      <c r="J222" s="55">
        <v>24798.15</v>
      </c>
      <c r="K222" s="55">
        <v>22983.15</v>
      </c>
    </row>
    <row r="223" spans="1:11" s="4" customFormat="1" ht="34.5" customHeight="1">
      <c r="A223" s="83"/>
      <c r="B223" s="86"/>
      <c r="C223" s="54" t="s">
        <v>9</v>
      </c>
      <c r="D223" s="55">
        <f t="shared" si="57"/>
        <v>0</v>
      </c>
      <c r="E223" s="55"/>
      <c r="F223" s="55"/>
      <c r="G223" s="55"/>
      <c r="H223" s="55"/>
      <c r="I223" s="55"/>
      <c r="J223" s="55"/>
      <c r="K223" s="55"/>
    </row>
    <row r="224" spans="1:11" s="4" customFormat="1" ht="22.5" customHeight="1">
      <c r="A224" s="83" t="s">
        <v>100</v>
      </c>
      <c r="B224" s="84" t="s">
        <v>162</v>
      </c>
      <c r="C224" s="54" t="s">
        <v>4</v>
      </c>
      <c r="D224" s="55">
        <f t="shared" si="57"/>
        <v>181453</v>
      </c>
      <c r="E224" s="55">
        <f>E225+E226+E227+E228</f>
        <v>0</v>
      </c>
      <c r="F224" s="55">
        <f aca="true" t="shared" si="60" ref="F224:K224">F225+F226+F227+F228</f>
        <v>0</v>
      </c>
      <c r="G224" s="55">
        <f t="shared" si="60"/>
        <v>41240.6</v>
      </c>
      <c r="H224" s="55">
        <f t="shared" si="60"/>
        <v>38765.6</v>
      </c>
      <c r="I224" s="55">
        <f t="shared" si="60"/>
        <v>36290.6</v>
      </c>
      <c r="J224" s="55">
        <f t="shared" si="60"/>
        <v>33815.6</v>
      </c>
      <c r="K224" s="55">
        <f t="shared" si="60"/>
        <v>31340.6</v>
      </c>
    </row>
    <row r="225" spans="1:11" s="4" customFormat="1" ht="27" customHeight="1">
      <c r="A225" s="83"/>
      <c r="B225" s="85"/>
      <c r="C225" s="54" t="s">
        <v>2</v>
      </c>
      <c r="D225" s="55">
        <f t="shared" si="57"/>
        <v>0</v>
      </c>
      <c r="E225" s="55"/>
      <c r="F225" s="55"/>
      <c r="G225" s="55"/>
      <c r="H225" s="55"/>
      <c r="I225" s="55"/>
      <c r="J225" s="55"/>
      <c r="K225" s="55"/>
    </row>
    <row r="226" spans="1:11" s="4" customFormat="1" ht="21" customHeight="1">
      <c r="A226" s="83"/>
      <c r="B226" s="85"/>
      <c r="C226" s="54" t="s">
        <v>3</v>
      </c>
      <c r="D226" s="55">
        <f t="shared" si="57"/>
        <v>90726.5</v>
      </c>
      <c r="E226" s="55"/>
      <c r="F226" s="55"/>
      <c r="G226" s="55">
        <v>20620.3</v>
      </c>
      <c r="H226" s="55">
        <v>19382.8</v>
      </c>
      <c r="I226" s="55">
        <v>18145.3</v>
      </c>
      <c r="J226" s="55">
        <v>16907.8</v>
      </c>
      <c r="K226" s="55">
        <v>15670.3</v>
      </c>
    </row>
    <row r="227" spans="1:11" s="4" customFormat="1" ht="48" customHeight="1">
      <c r="A227" s="83"/>
      <c r="B227" s="85"/>
      <c r="C227" s="54" t="s">
        <v>19</v>
      </c>
      <c r="D227" s="55">
        <f t="shared" si="57"/>
        <v>90726.5</v>
      </c>
      <c r="E227" s="55"/>
      <c r="F227" s="55"/>
      <c r="G227" s="55">
        <v>20620.3</v>
      </c>
      <c r="H227" s="55">
        <v>19382.8</v>
      </c>
      <c r="I227" s="55">
        <v>18145.3</v>
      </c>
      <c r="J227" s="55">
        <v>16907.8</v>
      </c>
      <c r="K227" s="55">
        <v>15670.3</v>
      </c>
    </row>
    <row r="228" spans="1:11" s="4" customFormat="1" ht="30" customHeight="1">
      <c r="A228" s="83"/>
      <c r="B228" s="86"/>
      <c r="C228" s="54" t="s">
        <v>9</v>
      </c>
      <c r="D228" s="55">
        <f t="shared" si="57"/>
        <v>0</v>
      </c>
      <c r="E228" s="55"/>
      <c r="F228" s="55"/>
      <c r="G228" s="55"/>
      <c r="H228" s="55"/>
      <c r="I228" s="55"/>
      <c r="J228" s="55"/>
      <c r="K228" s="55"/>
    </row>
    <row r="229" spans="1:11" s="4" customFormat="1" ht="30" customHeight="1">
      <c r="A229" s="84" t="s">
        <v>218</v>
      </c>
      <c r="B229" s="84" t="s">
        <v>219</v>
      </c>
      <c r="C229" s="54" t="s">
        <v>4</v>
      </c>
      <c r="D229" s="62">
        <f t="shared" si="57"/>
        <v>91500</v>
      </c>
      <c r="E229" s="62">
        <f aca="true" t="shared" si="61" ref="E229:K229">E230+E231+E232+E233</f>
        <v>0</v>
      </c>
      <c r="F229" s="62">
        <f t="shared" si="61"/>
        <v>0</v>
      </c>
      <c r="G229" s="62">
        <f t="shared" si="61"/>
        <v>0</v>
      </c>
      <c r="H229" s="62">
        <f t="shared" si="61"/>
        <v>91500</v>
      </c>
      <c r="I229" s="62">
        <f t="shared" si="61"/>
        <v>0</v>
      </c>
      <c r="J229" s="62">
        <f t="shared" si="61"/>
        <v>0</v>
      </c>
      <c r="K229" s="62">
        <f t="shared" si="61"/>
        <v>0</v>
      </c>
    </row>
    <row r="230" spans="1:11" s="4" customFormat="1" ht="30" customHeight="1">
      <c r="A230" s="85"/>
      <c r="B230" s="85"/>
      <c r="C230" s="54" t="s">
        <v>2</v>
      </c>
      <c r="D230" s="62">
        <f t="shared" si="57"/>
        <v>0</v>
      </c>
      <c r="E230" s="62"/>
      <c r="F230" s="62"/>
      <c r="G230" s="62"/>
      <c r="H230" s="62"/>
      <c r="I230" s="62"/>
      <c r="J230" s="62"/>
      <c r="K230" s="62"/>
    </row>
    <row r="231" spans="1:11" s="4" customFormat="1" ht="30" customHeight="1">
      <c r="A231" s="85"/>
      <c r="B231" s="85"/>
      <c r="C231" s="54" t="s">
        <v>3</v>
      </c>
      <c r="D231" s="62">
        <f t="shared" si="57"/>
        <v>0</v>
      </c>
      <c r="E231" s="62"/>
      <c r="F231" s="62"/>
      <c r="G231" s="62"/>
      <c r="H231" s="62"/>
      <c r="I231" s="62"/>
      <c r="J231" s="62"/>
      <c r="K231" s="62"/>
    </row>
    <row r="232" spans="1:11" s="4" customFormat="1" ht="30" customHeight="1">
      <c r="A232" s="85"/>
      <c r="B232" s="85"/>
      <c r="C232" s="54" t="s">
        <v>19</v>
      </c>
      <c r="D232" s="62">
        <f t="shared" si="57"/>
        <v>91500</v>
      </c>
      <c r="E232" s="62"/>
      <c r="F232" s="62"/>
      <c r="G232" s="62"/>
      <c r="H232" s="62">
        <v>91500</v>
      </c>
      <c r="I232" s="62"/>
      <c r="J232" s="62"/>
      <c r="K232" s="62"/>
    </row>
    <row r="233" spans="1:11" s="4" customFormat="1" ht="30" customHeight="1">
      <c r="A233" s="86"/>
      <c r="B233" s="86"/>
      <c r="C233" s="54" t="s">
        <v>9</v>
      </c>
      <c r="D233" s="62">
        <f t="shared" si="57"/>
        <v>0</v>
      </c>
      <c r="E233" s="62"/>
      <c r="F233" s="62"/>
      <c r="G233" s="62"/>
      <c r="H233" s="62"/>
      <c r="I233" s="62"/>
      <c r="J233" s="62"/>
      <c r="K233" s="62"/>
    </row>
    <row r="234" spans="1:11" s="4" customFormat="1" ht="57" customHeight="1">
      <c r="A234" s="58"/>
      <c r="B234" s="63" t="s">
        <v>220</v>
      </c>
      <c r="C234" s="54"/>
      <c r="D234" s="62"/>
      <c r="E234" s="62"/>
      <c r="F234" s="62"/>
      <c r="G234" s="62"/>
      <c r="H234" s="62"/>
      <c r="I234" s="62"/>
      <c r="J234" s="62"/>
      <c r="K234" s="62"/>
    </row>
    <row r="235" spans="1:11" s="4" customFormat="1" ht="19.5" customHeight="1">
      <c r="A235" s="83" t="s">
        <v>101</v>
      </c>
      <c r="B235" s="84" t="s">
        <v>52</v>
      </c>
      <c r="C235" s="54" t="s">
        <v>4</v>
      </c>
      <c r="D235" s="55">
        <f t="shared" si="57"/>
        <v>36000</v>
      </c>
      <c r="E235" s="55">
        <f>E236+E237+E238+E239</f>
        <v>36000</v>
      </c>
      <c r="F235" s="55">
        <f aca="true" t="shared" si="62" ref="F235:K235">F236+F237+F238+F239</f>
        <v>0</v>
      </c>
      <c r="G235" s="55">
        <f t="shared" si="62"/>
        <v>0</v>
      </c>
      <c r="H235" s="55">
        <f t="shared" si="62"/>
        <v>0</v>
      </c>
      <c r="I235" s="55">
        <f t="shared" si="62"/>
        <v>0</v>
      </c>
      <c r="J235" s="55">
        <f t="shared" si="62"/>
        <v>0</v>
      </c>
      <c r="K235" s="55">
        <f t="shared" si="62"/>
        <v>0</v>
      </c>
    </row>
    <row r="236" spans="1:11" s="4" customFormat="1" ht="28.5" customHeight="1">
      <c r="A236" s="83"/>
      <c r="B236" s="85"/>
      <c r="C236" s="54" t="s">
        <v>2</v>
      </c>
      <c r="D236" s="55">
        <f t="shared" si="57"/>
        <v>0</v>
      </c>
      <c r="E236" s="55"/>
      <c r="F236" s="55"/>
      <c r="G236" s="55"/>
      <c r="H236" s="55"/>
      <c r="I236" s="55"/>
      <c r="J236" s="55"/>
      <c r="K236" s="55"/>
    </row>
    <row r="237" spans="1:11" s="4" customFormat="1" ht="15.75" customHeight="1">
      <c r="A237" s="83"/>
      <c r="B237" s="85"/>
      <c r="C237" s="54" t="s">
        <v>3</v>
      </c>
      <c r="D237" s="55">
        <f t="shared" si="57"/>
        <v>0</v>
      </c>
      <c r="E237" s="55"/>
      <c r="F237" s="55"/>
      <c r="G237" s="55"/>
      <c r="H237" s="55"/>
      <c r="I237" s="55"/>
      <c r="J237" s="55"/>
      <c r="K237" s="55"/>
    </row>
    <row r="238" spans="1:11" s="4" customFormat="1" ht="46.5" customHeight="1">
      <c r="A238" s="83"/>
      <c r="B238" s="85"/>
      <c r="C238" s="54" t="s">
        <v>19</v>
      </c>
      <c r="D238" s="55">
        <f t="shared" si="57"/>
        <v>0</v>
      </c>
      <c r="E238" s="55"/>
      <c r="F238" s="55"/>
      <c r="G238" s="55"/>
      <c r="H238" s="55"/>
      <c r="I238" s="55"/>
      <c r="J238" s="55"/>
      <c r="K238" s="55"/>
    </row>
    <row r="239" spans="1:11" s="4" customFormat="1" ht="28.5" customHeight="1">
      <c r="A239" s="83"/>
      <c r="B239" s="86"/>
      <c r="C239" s="54" t="s">
        <v>9</v>
      </c>
      <c r="D239" s="55">
        <f t="shared" si="57"/>
        <v>36000</v>
      </c>
      <c r="E239" s="55">
        <v>36000</v>
      </c>
      <c r="F239" s="55"/>
      <c r="G239" s="55"/>
      <c r="H239" s="55"/>
      <c r="I239" s="55"/>
      <c r="J239" s="55"/>
      <c r="K239" s="55"/>
    </row>
    <row r="240" spans="1:11" s="4" customFormat="1" ht="21" customHeight="1">
      <c r="A240" s="84" t="s">
        <v>22</v>
      </c>
      <c r="B240" s="84" t="s">
        <v>203</v>
      </c>
      <c r="C240" s="54" t="s">
        <v>4</v>
      </c>
      <c r="D240" s="55">
        <f>D241+D242+D243+D244</f>
        <v>400000</v>
      </c>
      <c r="E240" s="55">
        <f aca="true" t="shared" si="63" ref="E240:K240">E241+E242+E243+E244</f>
        <v>0</v>
      </c>
      <c r="F240" s="55">
        <f t="shared" si="63"/>
        <v>0</v>
      </c>
      <c r="G240" s="55">
        <f t="shared" si="63"/>
        <v>0</v>
      </c>
      <c r="H240" s="55">
        <f t="shared" si="63"/>
        <v>100000</v>
      </c>
      <c r="I240" s="55">
        <f t="shared" si="63"/>
        <v>100000</v>
      </c>
      <c r="J240" s="55">
        <f t="shared" si="63"/>
        <v>100000</v>
      </c>
      <c r="K240" s="55">
        <f t="shared" si="63"/>
        <v>100000</v>
      </c>
    </row>
    <row r="241" spans="1:11" s="4" customFormat="1" ht="22.5" customHeight="1">
      <c r="A241" s="85"/>
      <c r="B241" s="85"/>
      <c r="C241" s="54" t="s">
        <v>2</v>
      </c>
      <c r="D241" s="55">
        <f t="shared" si="57"/>
        <v>0</v>
      </c>
      <c r="E241" s="55"/>
      <c r="F241" s="55"/>
      <c r="G241" s="55"/>
      <c r="H241" s="55"/>
      <c r="I241" s="55"/>
      <c r="J241" s="55"/>
      <c r="K241" s="55"/>
    </row>
    <row r="242" spans="1:11" s="4" customFormat="1" ht="20.25" customHeight="1">
      <c r="A242" s="85"/>
      <c r="B242" s="85"/>
      <c r="C242" s="54" t="s">
        <v>3</v>
      </c>
      <c r="D242" s="55">
        <f t="shared" si="57"/>
        <v>200000</v>
      </c>
      <c r="E242" s="55"/>
      <c r="F242" s="55"/>
      <c r="G242" s="55"/>
      <c r="H242" s="55">
        <v>50000</v>
      </c>
      <c r="I242" s="55">
        <v>50000</v>
      </c>
      <c r="J242" s="55">
        <v>50000</v>
      </c>
      <c r="K242" s="55">
        <v>50000</v>
      </c>
    </row>
    <row r="243" spans="1:11" s="4" customFormat="1" ht="39.75" customHeight="1">
      <c r="A243" s="85"/>
      <c r="B243" s="85"/>
      <c r="C243" s="54" t="s">
        <v>19</v>
      </c>
      <c r="D243" s="55">
        <f t="shared" si="57"/>
        <v>200000</v>
      </c>
      <c r="E243" s="55"/>
      <c r="F243" s="55"/>
      <c r="G243" s="55"/>
      <c r="H243" s="55">
        <v>50000</v>
      </c>
      <c r="I243" s="55">
        <v>50000</v>
      </c>
      <c r="J243" s="55">
        <v>50000</v>
      </c>
      <c r="K243" s="55">
        <v>50000</v>
      </c>
    </row>
    <row r="244" spans="1:11" s="4" customFormat="1" ht="22.5" customHeight="1">
      <c r="A244" s="86"/>
      <c r="B244" s="86"/>
      <c r="C244" s="54" t="s">
        <v>9</v>
      </c>
      <c r="D244" s="55">
        <f t="shared" si="57"/>
        <v>0</v>
      </c>
      <c r="E244" s="55"/>
      <c r="F244" s="55"/>
      <c r="G244" s="55"/>
      <c r="H244" s="55"/>
      <c r="I244" s="55"/>
      <c r="J244" s="55"/>
      <c r="K244" s="55"/>
    </row>
    <row r="245" spans="1:11" s="4" customFormat="1" ht="24" customHeight="1">
      <c r="A245" s="83" t="s">
        <v>23</v>
      </c>
      <c r="B245" s="105" t="s">
        <v>63</v>
      </c>
      <c r="C245" s="54" t="s">
        <v>4</v>
      </c>
      <c r="D245" s="55">
        <f t="shared" si="57"/>
        <v>701285.79</v>
      </c>
      <c r="E245" s="55">
        <f>E246+E247+E248+E249</f>
        <v>115951.18</v>
      </c>
      <c r="F245" s="55">
        <f aca="true" t="shared" si="64" ref="F245:K245">F246+F247+F248+F249</f>
        <v>50173.66</v>
      </c>
      <c r="G245" s="55">
        <f t="shared" si="64"/>
        <v>54131</v>
      </c>
      <c r="H245" s="55">
        <f t="shared" si="64"/>
        <v>54131</v>
      </c>
      <c r="I245" s="55">
        <f t="shared" si="64"/>
        <v>137430.11</v>
      </c>
      <c r="J245" s="55">
        <f t="shared" si="64"/>
        <v>142368.97</v>
      </c>
      <c r="K245" s="55">
        <f t="shared" si="64"/>
        <v>147099.87</v>
      </c>
    </row>
    <row r="246" spans="1:11" s="4" customFormat="1" ht="29.25" customHeight="1">
      <c r="A246" s="83"/>
      <c r="B246" s="106"/>
      <c r="C246" s="54" t="s">
        <v>2</v>
      </c>
      <c r="D246" s="55">
        <f t="shared" si="57"/>
        <v>22736.74</v>
      </c>
      <c r="E246" s="55">
        <f aca="true" t="shared" si="65" ref="E246:K249">E251+E261</f>
        <v>18670.88</v>
      </c>
      <c r="F246" s="55">
        <f t="shared" si="65"/>
        <v>4065.86</v>
      </c>
      <c r="G246" s="55">
        <f t="shared" si="65"/>
        <v>0</v>
      </c>
      <c r="H246" s="55">
        <f t="shared" si="65"/>
        <v>0</v>
      </c>
      <c r="I246" s="55">
        <f t="shared" si="65"/>
        <v>0</v>
      </c>
      <c r="J246" s="55">
        <f t="shared" si="65"/>
        <v>0</v>
      </c>
      <c r="K246" s="55">
        <f t="shared" si="65"/>
        <v>0</v>
      </c>
    </row>
    <row r="247" spans="1:11" s="4" customFormat="1" ht="15.75" customHeight="1">
      <c r="A247" s="83"/>
      <c r="B247" s="106"/>
      <c r="C247" s="54" t="s">
        <v>3</v>
      </c>
      <c r="D247" s="55">
        <f t="shared" si="57"/>
        <v>463131.95</v>
      </c>
      <c r="E247" s="55">
        <f t="shared" si="65"/>
        <v>49350.2</v>
      </c>
      <c r="F247" s="55">
        <f t="shared" si="65"/>
        <v>12626.8</v>
      </c>
      <c r="G247" s="55">
        <f t="shared" si="65"/>
        <v>35650</v>
      </c>
      <c r="H247" s="55">
        <f t="shared" si="65"/>
        <v>35650</v>
      </c>
      <c r="I247" s="55">
        <f t="shared" si="65"/>
        <v>105082.11</v>
      </c>
      <c r="J247" s="55">
        <f t="shared" si="65"/>
        <v>110020.97</v>
      </c>
      <c r="K247" s="55">
        <f t="shared" si="65"/>
        <v>114751.87</v>
      </c>
    </row>
    <row r="248" spans="1:11" s="4" customFormat="1" ht="45.75" customHeight="1">
      <c r="A248" s="83"/>
      <c r="B248" s="106"/>
      <c r="C248" s="54" t="s">
        <v>19</v>
      </c>
      <c r="D248" s="55">
        <f t="shared" si="57"/>
        <v>148817.9</v>
      </c>
      <c r="E248" s="55">
        <f t="shared" si="65"/>
        <v>43199.9</v>
      </c>
      <c r="F248" s="55">
        <f t="shared" si="65"/>
        <v>25206</v>
      </c>
      <c r="G248" s="55">
        <f t="shared" si="65"/>
        <v>10206</v>
      </c>
      <c r="H248" s="55">
        <f t="shared" si="65"/>
        <v>10206</v>
      </c>
      <c r="I248" s="55">
        <f t="shared" si="65"/>
        <v>20000</v>
      </c>
      <c r="J248" s="55">
        <f t="shared" si="65"/>
        <v>20000</v>
      </c>
      <c r="K248" s="55">
        <f t="shared" si="65"/>
        <v>20000</v>
      </c>
    </row>
    <row r="249" spans="1:11" s="4" customFormat="1" ht="30" customHeight="1">
      <c r="A249" s="83"/>
      <c r="B249" s="107"/>
      <c r="C249" s="54" t="s">
        <v>9</v>
      </c>
      <c r="D249" s="55">
        <f t="shared" si="57"/>
        <v>66599.2</v>
      </c>
      <c r="E249" s="55">
        <f t="shared" si="65"/>
        <v>4730.2</v>
      </c>
      <c r="F249" s="55">
        <f t="shared" si="65"/>
        <v>8275</v>
      </c>
      <c r="G249" s="55">
        <f t="shared" si="65"/>
        <v>8275</v>
      </c>
      <c r="H249" s="55">
        <f t="shared" si="65"/>
        <v>8275</v>
      </c>
      <c r="I249" s="55">
        <f t="shared" si="65"/>
        <v>12348</v>
      </c>
      <c r="J249" s="55">
        <f t="shared" si="65"/>
        <v>12348</v>
      </c>
      <c r="K249" s="55">
        <f t="shared" si="65"/>
        <v>12348</v>
      </c>
    </row>
    <row r="250" spans="1:11" s="4" customFormat="1" ht="20.25" customHeight="1">
      <c r="A250" s="83" t="s">
        <v>102</v>
      </c>
      <c r="B250" s="105" t="s">
        <v>159</v>
      </c>
      <c r="C250" s="54" t="s">
        <v>4</v>
      </c>
      <c r="D250" s="55">
        <f t="shared" si="57"/>
        <v>687934.09</v>
      </c>
      <c r="E250" s="55">
        <f>E251+E252+E253+E254</f>
        <v>109261.48</v>
      </c>
      <c r="F250" s="55">
        <f aca="true" t="shared" si="66" ref="F250:K250">F251+F252+F253+F254</f>
        <v>50173.66</v>
      </c>
      <c r="G250" s="55">
        <f t="shared" si="66"/>
        <v>51875</v>
      </c>
      <c r="H250" s="55">
        <f t="shared" si="66"/>
        <v>49725</v>
      </c>
      <c r="I250" s="55">
        <f t="shared" si="66"/>
        <v>137430.11</v>
      </c>
      <c r="J250" s="55">
        <f t="shared" si="66"/>
        <v>142368.97</v>
      </c>
      <c r="K250" s="55">
        <f t="shared" si="66"/>
        <v>147099.87</v>
      </c>
    </row>
    <row r="251" spans="1:11" s="4" customFormat="1" ht="26.25" customHeight="1">
      <c r="A251" s="83"/>
      <c r="B251" s="106"/>
      <c r="C251" s="54" t="s">
        <v>2</v>
      </c>
      <c r="D251" s="55">
        <f t="shared" si="57"/>
        <v>22736.74</v>
      </c>
      <c r="E251" s="55">
        <f>E256</f>
        <v>18670.88</v>
      </c>
      <c r="F251" s="55">
        <f aca="true" t="shared" si="67" ref="F251:K254">F256</f>
        <v>4065.86</v>
      </c>
      <c r="G251" s="55">
        <f t="shared" si="67"/>
        <v>0</v>
      </c>
      <c r="H251" s="55">
        <f t="shared" si="67"/>
        <v>0</v>
      </c>
      <c r="I251" s="55">
        <f t="shared" si="67"/>
        <v>0</v>
      </c>
      <c r="J251" s="55">
        <f t="shared" si="67"/>
        <v>0</v>
      </c>
      <c r="K251" s="55">
        <f t="shared" si="67"/>
        <v>0</v>
      </c>
    </row>
    <row r="252" spans="1:11" s="4" customFormat="1" ht="33" customHeight="1">
      <c r="A252" s="83"/>
      <c r="B252" s="106"/>
      <c r="C252" s="54" t="s">
        <v>3</v>
      </c>
      <c r="D252" s="55">
        <f t="shared" si="57"/>
        <v>463131.95</v>
      </c>
      <c r="E252" s="55">
        <f>E257</f>
        <v>49350.2</v>
      </c>
      <c r="F252" s="55">
        <f t="shared" si="67"/>
        <v>12626.8</v>
      </c>
      <c r="G252" s="55">
        <f t="shared" si="67"/>
        <v>35650</v>
      </c>
      <c r="H252" s="55">
        <f t="shared" si="67"/>
        <v>35650</v>
      </c>
      <c r="I252" s="55">
        <f t="shared" si="67"/>
        <v>105082.11</v>
      </c>
      <c r="J252" s="55">
        <f t="shared" si="67"/>
        <v>110020.97</v>
      </c>
      <c r="K252" s="55">
        <f t="shared" si="67"/>
        <v>114751.87</v>
      </c>
    </row>
    <row r="253" spans="1:11" s="4" customFormat="1" ht="46.5" customHeight="1">
      <c r="A253" s="83"/>
      <c r="B253" s="106"/>
      <c r="C253" s="54" t="s">
        <v>19</v>
      </c>
      <c r="D253" s="55">
        <f t="shared" si="57"/>
        <v>135466.2</v>
      </c>
      <c r="E253" s="55">
        <f>E258</f>
        <v>36510.2</v>
      </c>
      <c r="F253" s="55">
        <f t="shared" si="67"/>
        <v>25206</v>
      </c>
      <c r="G253" s="55">
        <f>G258</f>
        <v>7950</v>
      </c>
      <c r="H253" s="55">
        <f t="shared" si="67"/>
        <v>5800</v>
      </c>
      <c r="I253" s="55">
        <f t="shared" si="67"/>
        <v>20000</v>
      </c>
      <c r="J253" s="55">
        <f t="shared" si="67"/>
        <v>20000</v>
      </c>
      <c r="K253" s="55">
        <f t="shared" si="67"/>
        <v>20000</v>
      </c>
    </row>
    <row r="254" spans="1:11" s="4" customFormat="1" ht="32.25" customHeight="1">
      <c r="A254" s="83"/>
      <c r="B254" s="107"/>
      <c r="C254" s="54" t="s">
        <v>9</v>
      </c>
      <c r="D254" s="55">
        <f t="shared" si="57"/>
        <v>66599.2</v>
      </c>
      <c r="E254" s="55">
        <f>E259</f>
        <v>4730.2</v>
      </c>
      <c r="F254" s="55">
        <f t="shared" si="67"/>
        <v>8275</v>
      </c>
      <c r="G254" s="55">
        <f t="shared" si="67"/>
        <v>8275</v>
      </c>
      <c r="H254" s="55">
        <f t="shared" si="67"/>
        <v>8275</v>
      </c>
      <c r="I254" s="55">
        <f t="shared" si="67"/>
        <v>12348</v>
      </c>
      <c r="J254" s="55">
        <f t="shared" si="67"/>
        <v>12348</v>
      </c>
      <c r="K254" s="55">
        <f t="shared" si="67"/>
        <v>12348</v>
      </c>
    </row>
    <row r="255" spans="1:11" s="4" customFormat="1" ht="20.25" customHeight="1">
      <c r="A255" s="83" t="s">
        <v>230</v>
      </c>
      <c r="B255" s="105" t="s">
        <v>160</v>
      </c>
      <c r="C255" s="54" t="s">
        <v>4</v>
      </c>
      <c r="D255" s="55">
        <f t="shared" si="57"/>
        <v>687934.09</v>
      </c>
      <c r="E255" s="55">
        <f>E256+E257+E258+E259</f>
        <v>109261.48</v>
      </c>
      <c r="F255" s="55">
        <f aca="true" t="shared" si="68" ref="F255:K255">F256+F257+F258+F259</f>
        <v>50173.66</v>
      </c>
      <c r="G255" s="55">
        <f t="shared" si="68"/>
        <v>51875</v>
      </c>
      <c r="H255" s="55">
        <f t="shared" si="68"/>
        <v>49725</v>
      </c>
      <c r="I255" s="55">
        <f t="shared" si="68"/>
        <v>137430.11</v>
      </c>
      <c r="J255" s="55">
        <f t="shared" si="68"/>
        <v>142368.97</v>
      </c>
      <c r="K255" s="55">
        <f t="shared" si="68"/>
        <v>147099.87</v>
      </c>
    </row>
    <row r="256" spans="1:11" s="4" customFormat="1" ht="21" customHeight="1">
      <c r="A256" s="83"/>
      <c r="B256" s="106"/>
      <c r="C256" s="54" t="s">
        <v>2</v>
      </c>
      <c r="D256" s="55">
        <f t="shared" si="57"/>
        <v>22736.74</v>
      </c>
      <c r="E256" s="55">
        <v>18670.88</v>
      </c>
      <c r="F256" s="55">
        <v>4065.86</v>
      </c>
      <c r="G256" s="55"/>
      <c r="H256" s="55"/>
      <c r="I256" s="55"/>
      <c r="J256" s="55"/>
      <c r="K256" s="55"/>
    </row>
    <row r="257" spans="1:11" s="4" customFormat="1" ht="21.75" customHeight="1">
      <c r="A257" s="83"/>
      <c r="B257" s="106"/>
      <c r="C257" s="54" t="s">
        <v>3</v>
      </c>
      <c r="D257" s="55">
        <f t="shared" si="57"/>
        <v>463131.95</v>
      </c>
      <c r="E257" s="55">
        <v>49350.2</v>
      </c>
      <c r="F257" s="55">
        <v>12626.8</v>
      </c>
      <c r="G257" s="55">
        <v>35650</v>
      </c>
      <c r="H257" s="55">
        <v>35650</v>
      </c>
      <c r="I257" s="55">
        <v>105082.11</v>
      </c>
      <c r="J257" s="55">
        <v>110020.97</v>
      </c>
      <c r="K257" s="55">
        <v>114751.87</v>
      </c>
    </row>
    <row r="258" spans="1:11" s="4" customFormat="1" ht="42" customHeight="1">
      <c r="A258" s="83"/>
      <c r="B258" s="106"/>
      <c r="C258" s="54" t="s">
        <v>19</v>
      </c>
      <c r="D258" s="55">
        <f t="shared" si="57"/>
        <v>135466.2</v>
      </c>
      <c r="E258" s="55">
        <v>36510.2</v>
      </c>
      <c r="F258" s="55">
        <v>25206</v>
      </c>
      <c r="G258" s="55">
        <v>7950</v>
      </c>
      <c r="H258" s="55">
        <v>5800</v>
      </c>
      <c r="I258" s="55">
        <f>10000+10000</f>
        <v>20000</v>
      </c>
      <c r="J258" s="55">
        <f>10000+10000</f>
        <v>20000</v>
      </c>
      <c r="K258" s="55">
        <f>10000+10000</f>
        <v>20000</v>
      </c>
    </row>
    <row r="259" spans="1:11" s="4" customFormat="1" ht="26.25" customHeight="1">
      <c r="A259" s="83"/>
      <c r="B259" s="107"/>
      <c r="C259" s="54" t="s">
        <v>9</v>
      </c>
      <c r="D259" s="55">
        <f t="shared" si="57"/>
        <v>66599.2</v>
      </c>
      <c r="E259" s="55">
        <v>4730.2</v>
      </c>
      <c r="F259" s="55">
        <v>8275</v>
      </c>
      <c r="G259" s="55">
        <v>8275</v>
      </c>
      <c r="H259" s="55">
        <v>8275</v>
      </c>
      <c r="I259" s="55">
        <v>12348</v>
      </c>
      <c r="J259" s="55">
        <v>12348</v>
      </c>
      <c r="K259" s="55">
        <v>12348</v>
      </c>
    </row>
    <row r="260" spans="1:11" s="4" customFormat="1" ht="25.5" customHeight="1">
      <c r="A260" s="83" t="s">
        <v>231</v>
      </c>
      <c r="B260" s="105" t="s">
        <v>55</v>
      </c>
      <c r="C260" s="54" t="s">
        <v>4</v>
      </c>
      <c r="D260" s="55">
        <f t="shared" si="57"/>
        <v>13351.7</v>
      </c>
      <c r="E260" s="55">
        <f>E261+E262+E263+E264</f>
        <v>6689.7</v>
      </c>
      <c r="F260" s="55">
        <f aca="true" t="shared" si="69" ref="F260:K260">F261+F262+F263+F264</f>
        <v>0</v>
      </c>
      <c r="G260" s="55">
        <f t="shared" si="69"/>
        <v>2256</v>
      </c>
      <c r="H260" s="55">
        <f t="shared" si="69"/>
        <v>4406</v>
      </c>
      <c r="I260" s="55">
        <f t="shared" si="69"/>
        <v>0</v>
      </c>
      <c r="J260" s="55">
        <f t="shared" si="69"/>
        <v>0</v>
      </c>
      <c r="K260" s="55">
        <f t="shared" si="69"/>
        <v>0</v>
      </c>
    </row>
    <row r="261" spans="1:11" s="4" customFormat="1" ht="22.5" customHeight="1">
      <c r="A261" s="83"/>
      <c r="B261" s="106"/>
      <c r="C261" s="54" t="s">
        <v>2</v>
      </c>
      <c r="D261" s="55">
        <f t="shared" si="57"/>
        <v>0</v>
      </c>
      <c r="E261" s="55">
        <f>E266+E271+E276+E281</f>
        <v>0</v>
      </c>
      <c r="F261" s="55">
        <f aca="true" t="shared" si="70" ref="F261:K261">F266+F271+F276+F281</f>
        <v>0</v>
      </c>
      <c r="G261" s="55">
        <f t="shared" si="70"/>
        <v>0</v>
      </c>
      <c r="H261" s="55">
        <f t="shared" si="70"/>
        <v>0</v>
      </c>
      <c r="I261" s="55">
        <f t="shared" si="70"/>
        <v>0</v>
      </c>
      <c r="J261" s="55">
        <f t="shared" si="70"/>
        <v>0</v>
      </c>
      <c r="K261" s="55">
        <f t="shared" si="70"/>
        <v>0</v>
      </c>
    </row>
    <row r="262" spans="1:11" s="4" customFormat="1" ht="28.5" customHeight="1">
      <c r="A262" s="83"/>
      <c r="B262" s="106"/>
      <c r="C262" s="54" t="s">
        <v>3</v>
      </c>
      <c r="D262" s="55">
        <f t="shared" si="57"/>
        <v>0</v>
      </c>
      <c r="E262" s="55">
        <f>E267+E272+E277+E282</f>
        <v>0</v>
      </c>
      <c r="F262" s="55">
        <f aca="true" t="shared" si="71" ref="F262:K262">F267+F272+F277+F282</f>
        <v>0</v>
      </c>
      <c r="G262" s="55">
        <f t="shared" si="71"/>
        <v>0</v>
      </c>
      <c r="H262" s="55">
        <f t="shared" si="71"/>
        <v>0</v>
      </c>
      <c r="I262" s="55">
        <f t="shared" si="71"/>
        <v>0</v>
      </c>
      <c r="J262" s="55">
        <f t="shared" si="71"/>
        <v>0</v>
      </c>
      <c r="K262" s="55">
        <f t="shared" si="71"/>
        <v>0</v>
      </c>
    </row>
    <row r="263" spans="1:11" s="4" customFormat="1" ht="39" customHeight="1">
      <c r="A263" s="83"/>
      <c r="B263" s="106"/>
      <c r="C263" s="54" t="s">
        <v>19</v>
      </c>
      <c r="D263" s="55">
        <f t="shared" si="57"/>
        <v>13351.7</v>
      </c>
      <c r="E263" s="55">
        <f>E268+E273+E278+E283</f>
        <v>6689.7</v>
      </c>
      <c r="F263" s="55">
        <f aca="true" t="shared" si="72" ref="F263:K263">F268+F273+F278+F283</f>
        <v>0</v>
      </c>
      <c r="G263" s="55">
        <f t="shared" si="72"/>
        <v>2256</v>
      </c>
      <c r="H263" s="55">
        <f t="shared" si="72"/>
        <v>4406</v>
      </c>
      <c r="I263" s="55">
        <f t="shared" si="72"/>
        <v>0</v>
      </c>
      <c r="J263" s="55">
        <f t="shared" si="72"/>
        <v>0</v>
      </c>
      <c r="K263" s="55">
        <f t="shared" si="72"/>
        <v>0</v>
      </c>
    </row>
    <row r="264" spans="1:11" s="4" customFormat="1" ht="36" customHeight="1">
      <c r="A264" s="83"/>
      <c r="B264" s="107"/>
      <c r="C264" s="54" t="s">
        <v>9</v>
      </c>
      <c r="D264" s="55">
        <f t="shared" si="57"/>
        <v>0</v>
      </c>
      <c r="E264" s="55">
        <f>E269+E274+E279+E284</f>
        <v>0</v>
      </c>
      <c r="F264" s="55">
        <f aca="true" t="shared" si="73" ref="F264:K264">F269+F274+F279+F284</f>
        <v>0</v>
      </c>
      <c r="G264" s="55">
        <f t="shared" si="73"/>
        <v>0</v>
      </c>
      <c r="H264" s="55">
        <f t="shared" si="73"/>
        <v>0</v>
      </c>
      <c r="I264" s="55">
        <f t="shared" si="73"/>
        <v>0</v>
      </c>
      <c r="J264" s="55">
        <f t="shared" si="73"/>
        <v>0</v>
      </c>
      <c r="K264" s="55">
        <f t="shared" si="73"/>
        <v>0</v>
      </c>
    </row>
    <row r="265" spans="1:11" s="4" customFormat="1" ht="18" customHeight="1">
      <c r="A265" s="83" t="s">
        <v>232</v>
      </c>
      <c r="B265" s="105" t="s">
        <v>44</v>
      </c>
      <c r="C265" s="54" t="s">
        <v>4</v>
      </c>
      <c r="D265" s="55">
        <f t="shared" si="57"/>
        <v>6689.7</v>
      </c>
      <c r="E265" s="55">
        <f>E266+E267+E268+E269</f>
        <v>6689.7</v>
      </c>
      <c r="F265" s="55">
        <f aca="true" t="shared" si="74" ref="F265:K265">F266+F267+F268+F269</f>
        <v>0</v>
      </c>
      <c r="G265" s="55">
        <f t="shared" si="74"/>
        <v>0</v>
      </c>
      <c r="H265" s="55">
        <f t="shared" si="74"/>
        <v>0</v>
      </c>
      <c r="I265" s="55">
        <f t="shared" si="74"/>
        <v>0</v>
      </c>
      <c r="J265" s="55">
        <f t="shared" si="74"/>
        <v>0</v>
      </c>
      <c r="K265" s="55">
        <f t="shared" si="74"/>
        <v>0</v>
      </c>
    </row>
    <row r="266" spans="1:11" s="4" customFormat="1" ht="28.5" customHeight="1">
      <c r="A266" s="83"/>
      <c r="B266" s="106"/>
      <c r="C266" s="54" t="s">
        <v>2</v>
      </c>
      <c r="D266" s="55">
        <f t="shared" si="57"/>
        <v>0</v>
      </c>
      <c r="E266" s="55"/>
      <c r="F266" s="55"/>
      <c r="G266" s="55"/>
      <c r="H266" s="55"/>
      <c r="I266" s="55"/>
      <c r="J266" s="55"/>
      <c r="K266" s="55"/>
    </row>
    <row r="267" spans="1:11" s="4" customFormat="1" ht="17.25" customHeight="1">
      <c r="A267" s="83"/>
      <c r="B267" s="106"/>
      <c r="C267" s="54" t="s">
        <v>3</v>
      </c>
      <c r="D267" s="55">
        <f aca="true" t="shared" si="75" ref="D267:D294">E267+F267+G267+H267+I267+J267+K267</f>
        <v>0</v>
      </c>
      <c r="E267" s="55"/>
      <c r="F267" s="55"/>
      <c r="G267" s="55"/>
      <c r="H267" s="55"/>
      <c r="I267" s="55"/>
      <c r="J267" s="55"/>
      <c r="K267" s="55"/>
    </row>
    <row r="268" spans="1:11" s="4" customFormat="1" ht="43.5" customHeight="1">
      <c r="A268" s="83"/>
      <c r="B268" s="106"/>
      <c r="C268" s="54" t="s">
        <v>19</v>
      </c>
      <c r="D268" s="55">
        <f t="shared" si="75"/>
        <v>6689.7</v>
      </c>
      <c r="E268" s="55">
        <v>6689.7</v>
      </c>
      <c r="F268" s="55"/>
      <c r="G268" s="55"/>
      <c r="H268" s="55"/>
      <c r="I268" s="55"/>
      <c r="J268" s="55"/>
      <c r="K268" s="55"/>
    </row>
    <row r="269" spans="1:11" s="4" customFormat="1" ht="27.75" customHeight="1">
      <c r="A269" s="83"/>
      <c r="B269" s="107"/>
      <c r="C269" s="54" t="s">
        <v>9</v>
      </c>
      <c r="D269" s="55">
        <f t="shared" si="75"/>
        <v>0</v>
      </c>
      <c r="E269" s="55"/>
      <c r="F269" s="55"/>
      <c r="G269" s="55"/>
      <c r="H269" s="55"/>
      <c r="I269" s="55"/>
      <c r="J269" s="55"/>
      <c r="K269" s="55"/>
    </row>
    <row r="270" spans="1:11" s="4" customFormat="1" ht="31.5" customHeight="1">
      <c r="A270" s="83" t="s">
        <v>233</v>
      </c>
      <c r="B270" s="105" t="s">
        <v>48</v>
      </c>
      <c r="C270" s="54" t="s">
        <v>4</v>
      </c>
      <c r="D270" s="55">
        <f t="shared" si="75"/>
        <v>3906</v>
      </c>
      <c r="E270" s="55">
        <f>E271+E272+E273+E274</f>
        <v>0</v>
      </c>
      <c r="F270" s="55">
        <f aca="true" t="shared" si="76" ref="F270:K270">F271+F272+F273+F274</f>
        <v>0</v>
      </c>
      <c r="G270" s="55">
        <f t="shared" si="76"/>
        <v>0</v>
      </c>
      <c r="H270" s="55">
        <f t="shared" si="76"/>
        <v>3906</v>
      </c>
      <c r="I270" s="55">
        <f t="shared" si="76"/>
        <v>0</v>
      </c>
      <c r="J270" s="55">
        <f t="shared" si="76"/>
        <v>0</v>
      </c>
      <c r="K270" s="55">
        <f t="shared" si="76"/>
        <v>0</v>
      </c>
    </row>
    <row r="271" spans="1:11" s="4" customFormat="1" ht="27.75" customHeight="1">
      <c r="A271" s="83"/>
      <c r="B271" s="106"/>
      <c r="C271" s="54" t="s">
        <v>2</v>
      </c>
      <c r="D271" s="55">
        <f t="shared" si="75"/>
        <v>0</v>
      </c>
      <c r="E271" s="55"/>
      <c r="F271" s="55"/>
      <c r="G271" s="55"/>
      <c r="H271" s="55"/>
      <c r="I271" s="55"/>
      <c r="J271" s="55"/>
      <c r="K271" s="55"/>
    </row>
    <row r="272" spans="1:11" s="4" customFormat="1" ht="27.75" customHeight="1">
      <c r="A272" s="83"/>
      <c r="B272" s="106"/>
      <c r="C272" s="54" t="s">
        <v>3</v>
      </c>
      <c r="D272" s="55">
        <f t="shared" si="75"/>
        <v>0</v>
      </c>
      <c r="E272" s="55"/>
      <c r="F272" s="55"/>
      <c r="G272" s="55"/>
      <c r="H272" s="55"/>
      <c r="I272" s="55"/>
      <c r="J272" s="55"/>
      <c r="K272" s="55"/>
    </row>
    <row r="273" spans="1:11" s="4" customFormat="1" ht="42" customHeight="1">
      <c r="A273" s="83"/>
      <c r="B273" s="106"/>
      <c r="C273" s="54" t="s">
        <v>19</v>
      </c>
      <c r="D273" s="55">
        <f t="shared" si="75"/>
        <v>3906</v>
      </c>
      <c r="E273" s="55"/>
      <c r="F273" s="55"/>
      <c r="G273" s="55"/>
      <c r="H273" s="55">
        <v>3906</v>
      </c>
      <c r="I273" s="55"/>
      <c r="J273" s="55"/>
      <c r="K273" s="55"/>
    </row>
    <row r="274" spans="1:11" s="4" customFormat="1" ht="27" customHeight="1">
      <c r="A274" s="83"/>
      <c r="B274" s="107"/>
      <c r="C274" s="54" t="s">
        <v>9</v>
      </c>
      <c r="D274" s="55">
        <f t="shared" si="75"/>
        <v>0</v>
      </c>
      <c r="E274" s="55"/>
      <c r="F274" s="55"/>
      <c r="G274" s="55"/>
      <c r="H274" s="55"/>
      <c r="I274" s="55"/>
      <c r="J274" s="55"/>
      <c r="K274" s="55"/>
    </row>
    <row r="275" spans="1:11" s="4" customFormat="1" ht="18" customHeight="1">
      <c r="A275" s="83" t="s">
        <v>234</v>
      </c>
      <c r="B275" s="105" t="s">
        <v>56</v>
      </c>
      <c r="C275" s="54" t="s">
        <v>4</v>
      </c>
      <c r="D275" s="55">
        <f t="shared" si="75"/>
        <v>500</v>
      </c>
      <c r="E275" s="55">
        <f>E276+E277+E278+E279</f>
        <v>0</v>
      </c>
      <c r="F275" s="55">
        <f aca="true" t="shared" si="77" ref="F275:K275">F276+F277+F278+F279</f>
        <v>0</v>
      </c>
      <c r="G275" s="55">
        <f t="shared" si="77"/>
        <v>0</v>
      </c>
      <c r="H275" s="55">
        <f t="shared" si="77"/>
        <v>500</v>
      </c>
      <c r="I275" s="55">
        <f t="shared" si="77"/>
        <v>0</v>
      </c>
      <c r="J275" s="55">
        <f t="shared" si="77"/>
        <v>0</v>
      </c>
      <c r="K275" s="55">
        <f t="shared" si="77"/>
        <v>0</v>
      </c>
    </row>
    <row r="276" spans="1:11" s="4" customFormat="1" ht="20.25" customHeight="1">
      <c r="A276" s="83"/>
      <c r="B276" s="106"/>
      <c r="C276" s="54" t="s">
        <v>2</v>
      </c>
      <c r="D276" s="55">
        <f t="shared" si="75"/>
        <v>0</v>
      </c>
      <c r="E276" s="55"/>
      <c r="F276" s="55"/>
      <c r="G276" s="55"/>
      <c r="H276" s="55"/>
      <c r="I276" s="55"/>
      <c r="J276" s="55"/>
      <c r="K276" s="55"/>
    </row>
    <row r="277" spans="1:11" s="4" customFormat="1" ht="18.75" customHeight="1">
      <c r="A277" s="83"/>
      <c r="B277" s="106"/>
      <c r="C277" s="54" t="s">
        <v>3</v>
      </c>
      <c r="D277" s="55">
        <f t="shared" si="75"/>
        <v>0</v>
      </c>
      <c r="E277" s="55"/>
      <c r="F277" s="55"/>
      <c r="G277" s="55"/>
      <c r="H277" s="55"/>
      <c r="I277" s="55"/>
      <c r="J277" s="55"/>
      <c r="K277" s="55"/>
    </row>
    <row r="278" spans="1:11" s="4" customFormat="1" ht="28.5" customHeight="1">
      <c r="A278" s="83"/>
      <c r="B278" s="106"/>
      <c r="C278" s="54" t="s">
        <v>19</v>
      </c>
      <c r="D278" s="55">
        <f t="shared" si="75"/>
        <v>500</v>
      </c>
      <c r="E278" s="55"/>
      <c r="F278" s="55"/>
      <c r="G278" s="55"/>
      <c r="H278" s="55">
        <v>500</v>
      </c>
      <c r="I278" s="55"/>
      <c r="J278" s="55"/>
      <c r="K278" s="55"/>
    </row>
    <row r="279" spans="1:11" s="4" customFormat="1" ht="19.5" customHeight="1">
      <c r="A279" s="83"/>
      <c r="B279" s="107"/>
      <c r="C279" s="54" t="s">
        <v>9</v>
      </c>
      <c r="D279" s="55">
        <f t="shared" si="75"/>
        <v>0</v>
      </c>
      <c r="E279" s="55"/>
      <c r="F279" s="55"/>
      <c r="G279" s="55"/>
      <c r="H279" s="55"/>
      <c r="I279" s="55"/>
      <c r="J279" s="55"/>
      <c r="K279" s="55"/>
    </row>
    <row r="280" spans="1:11" s="4" customFormat="1" ht="16.5" customHeight="1">
      <c r="A280" s="83" t="s">
        <v>235</v>
      </c>
      <c r="B280" s="105" t="s">
        <v>262</v>
      </c>
      <c r="C280" s="54" t="s">
        <v>4</v>
      </c>
      <c r="D280" s="55">
        <f t="shared" si="75"/>
        <v>2256</v>
      </c>
      <c r="E280" s="55">
        <f>E281+E282+E283+E284</f>
        <v>0</v>
      </c>
      <c r="F280" s="55">
        <f aca="true" t="shared" si="78" ref="F280:K280">F281+F282+F283+F284</f>
        <v>0</v>
      </c>
      <c r="G280" s="55">
        <f t="shared" si="78"/>
        <v>2256</v>
      </c>
      <c r="H280" s="55">
        <f t="shared" si="78"/>
        <v>0</v>
      </c>
      <c r="I280" s="55">
        <f t="shared" si="78"/>
        <v>0</v>
      </c>
      <c r="J280" s="55">
        <f t="shared" si="78"/>
        <v>0</v>
      </c>
      <c r="K280" s="55">
        <f t="shared" si="78"/>
        <v>0</v>
      </c>
    </row>
    <row r="281" spans="1:11" s="4" customFormat="1" ht="26.25" customHeight="1">
      <c r="A281" s="83"/>
      <c r="B281" s="106"/>
      <c r="C281" s="54" t="s">
        <v>2</v>
      </c>
      <c r="D281" s="55">
        <f t="shared" si="75"/>
        <v>0</v>
      </c>
      <c r="E281" s="55"/>
      <c r="F281" s="55"/>
      <c r="G281" s="55"/>
      <c r="H281" s="55"/>
      <c r="I281" s="55"/>
      <c r="J281" s="55"/>
      <c r="K281" s="55"/>
    </row>
    <row r="282" spans="1:11" s="4" customFormat="1" ht="21" customHeight="1">
      <c r="A282" s="83"/>
      <c r="B282" s="106"/>
      <c r="C282" s="54" t="s">
        <v>3</v>
      </c>
      <c r="D282" s="55">
        <f t="shared" si="75"/>
        <v>0</v>
      </c>
      <c r="E282" s="55"/>
      <c r="F282" s="55"/>
      <c r="G282" s="55"/>
      <c r="H282" s="55"/>
      <c r="I282" s="55"/>
      <c r="J282" s="55"/>
      <c r="K282" s="55"/>
    </row>
    <row r="283" spans="1:11" s="4" customFormat="1" ht="47.25" customHeight="1">
      <c r="A283" s="83"/>
      <c r="B283" s="106"/>
      <c r="C283" s="54" t="s">
        <v>19</v>
      </c>
      <c r="D283" s="55">
        <f t="shared" si="75"/>
        <v>2256</v>
      </c>
      <c r="E283" s="55"/>
      <c r="F283" s="55"/>
      <c r="G283" s="55">
        <v>2256</v>
      </c>
      <c r="H283" s="55"/>
      <c r="I283" s="55"/>
      <c r="J283" s="55"/>
      <c r="K283" s="55"/>
    </row>
    <row r="284" spans="1:11" s="4" customFormat="1" ht="27.75" customHeight="1">
      <c r="A284" s="83"/>
      <c r="B284" s="107"/>
      <c r="C284" s="54" t="s">
        <v>9</v>
      </c>
      <c r="D284" s="55">
        <f t="shared" si="75"/>
        <v>0</v>
      </c>
      <c r="E284" s="55"/>
      <c r="F284" s="55"/>
      <c r="G284" s="55"/>
      <c r="H284" s="55"/>
      <c r="I284" s="55"/>
      <c r="J284" s="55"/>
      <c r="K284" s="55"/>
    </row>
    <row r="285" spans="1:11" s="4" customFormat="1" ht="19.5" customHeight="1">
      <c r="A285" s="83" t="s">
        <v>24</v>
      </c>
      <c r="B285" s="105" t="s">
        <v>237</v>
      </c>
      <c r="C285" s="54" t="s">
        <v>4</v>
      </c>
      <c r="D285" s="55">
        <f t="shared" si="75"/>
        <v>2142</v>
      </c>
      <c r="E285" s="55">
        <f>E286+E287+E288+E289</f>
        <v>331</v>
      </c>
      <c r="F285" s="55">
        <f aca="true" t="shared" si="79" ref="F285:K285">F286+F287+F288+F289</f>
        <v>156</v>
      </c>
      <c r="G285" s="55">
        <f t="shared" si="79"/>
        <v>331</v>
      </c>
      <c r="H285" s="55">
        <f t="shared" si="79"/>
        <v>331</v>
      </c>
      <c r="I285" s="55">
        <f t="shared" si="79"/>
        <v>331</v>
      </c>
      <c r="J285" s="55">
        <f t="shared" si="79"/>
        <v>331</v>
      </c>
      <c r="K285" s="55">
        <f t="shared" si="79"/>
        <v>331</v>
      </c>
    </row>
    <row r="286" spans="1:11" s="4" customFormat="1" ht="27.75" customHeight="1">
      <c r="A286" s="83"/>
      <c r="B286" s="106"/>
      <c r="C286" s="54" t="s">
        <v>2</v>
      </c>
      <c r="D286" s="55">
        <f t="shared" si="75"/>
        <v>0</v>
      </c>
      <c r="E286" s="55"/>
      <c r="F286" s="55"/>
      <c r="G286" s="55"/>
      <c r="H286" s="55"/>
      <c r="I286" s="55"/>
      <c r="J286" s="55"/>
      <c r="K286" s="55"/>
    </row>
    <row r="287" spans="1:11" s="4" customFormat="1" ht="21.75" customHeight="1">
      <c r="A287" s="83"/>
      <c r="B287" s="106"/>
      <c r="C287" s="54" t="s">
        <v>3</v>
      </c>
      <c r="D287" s="55">
        <f t="shared" si="75"/>
        <v>0</v>
      </c>
      <c r="E287" s="55"/>
      <c r="F287" s="55"/>
      <c r="G287" s="55"/>
      <c r="H287" s="55"/>
      <c r="I287" s="55"/>
      <c r="J287" s="55"/>
      <c r="K287" s="55"/>
    </row>
    <row r="288" spans="1:11" s="4" customFormat="1" ht="34.5" customHeight="1">
      <c r="A288" s="83"/>
      <c r="B288" s="106"/>
      <c r="C288" s="54" t="s">
        <v>19</v>
      </c>
      <c r="D288" s="55">
        <f t="shared" si="75"/>
        <v>2142</v>
      </c>
      <c r="E288" s="55">
        <f>E293</f>
        <v>331</v>
      </c>
      <c r="F288" s="55">
        <f aca="true" t="shared" si="80" ref="F288:K288">F293</f>
        <v>156</v>
      </c>
      <c r="G288" s="55">
        <f t="shared" si="80"/>
        <v>331</v>
      </c>
      <c r="H288" s="55">
        <f t="shared" si="80"/>
        <v>331</v>
      </c>
      <c r="I288" s="55">
        <f t="shared" si="80"/>
        <v>331</v>
      </c>
      <c r="J288" s="55">
        <f t="shared" si="80"/>
        <v>331</v>
      </c>
      <c r="K288" s="55">
        <f t="shared" si="80"/>
        <v>331</v>
      </c>
    </row>
    <row r="289" spans="1:11" s="4" customFormat="1" ht="24" customHeight="1">
      <c r="A289" s="83"/>
      <c r="B289" s="107"/>
      <c r="C289" s="54" t="s">
        <v>9</v>
      </c>
      <c r="D289" s="55">
        <f t="shared" si="75"/>
        <v>0</v>
      </c>
      <c r="E289" s="55"/>
      <c r="F289" s="55"/>
      <c r="G289" s="55"/>
      <c r="H289" s="55"/>
      <c r="I289" s="55"/>
      <c r="J289" s="55"/>
      <c r="K289" s="55"/>
    </row>
    <row r="290" spans="1:11" s="4" customFormat="1" ht="30.75" customHeight="1">
      <c r="A290" s="84" t="s">
        <v>103</v>
      </c>
      <c r="B290" s="105" t="s">
        <v>263</v>
      </c>
      <c r="C290" s="54" t="s">
        <v>4</v>
      </c>
      <c r="D290" s="55">
        <f>E290+F290+G290+H290+I290+J290+K290</f>
        <v>2142</v>
      </c>
      <c r="E290" s="55">
        <f>E291+E292+E293+E294</f>
        <v>331</v>
      </c>
      <c r="F290" s="55">
        <f aca="true" t="shared" si="81" ref="F290:K290">F291+F292+F293+F294</f>
        <v>156</v>
      </c>
      <c r="G290" s="55">
        <f t="shared" si="81"/>
        <v>331</v>
      </c>
      <c r="H290" s="55">
        <f t="shared" si="81"/>
        <v>331</v>
      </c>
      <c r="I290" s="55">
        <f t="shared" si="81"/>
        <v>331</v>
      </c>
      <c r="J290" s="55">
        <f t="shared" si="81"/>
        <v>331</v>
      </c>
      <c r="K290" s="55">
        <f t="shared" si="81"/>
        <v>331</v>
      </c>
    </row>
    <row r="291" spans="1:11" s="4" customFormat="1" ht="27.75" customHeight="1">
      <c r="A291" s="85"/>
      <c r="B291" s="106"/>
      <c r="C291" s="54" t="s">
        <v>2</v>
      </c>
      <c r="D291" s="55">
        <f t="shared" si="75"/>
        <v>0</v>
      </c>
      <c r="E291" s="55"/>
      <c r="F291" s="55"/>
      <c r="G291" s="55"/>
      <c r="H291" s="55"/>
      <c r="I291" s="55"/>
      <c r="J291" s="55"/>
      <c r="K291" s="55"/>
    </row>
    <row r="292" spans="1:11" s="4" customFormat="1" ht="21.75" customHeight="1">
      <c r="A292" s="85"/>
      <c r="B292" s="106"/>
      <c r="C292" s="54" t="s">
        <v>3</v>
      </c>
      <c r="D292" s="55">
        <f t="shared" si="75"/>
        <v>0</v>
      </c>
      <c r="E292" s="55"/>
      <c r="F292" s="55"/>
      <c r="G292" s="55"/>
      <c r="H292" s="55"/>
      <c r="I292" s="55"/>
      <c r="J292" s="55"/>
      <c r="K292" s="55"/>
    </row>
    <row r="293" spans="1:11" s="4" customFormat="1" ht="36.75" customHeight="1">
      <c r="A293" s="85"/>
      <c r="B293" s="106"/>
      <c r="C293" s="54" t="s">
        <v>19</v>
      </c>
      <c r="D293" s="55">
        <f t="shared" si="75"/>
        <v>2142</v>
      </c>
      <c r="E293" s="55">
        <v>331</v>
      </c>
      <c r="F293" s="55">
        <v>156</v>
      </c>
      <c r="G293" s="55">
        <v>331</v>
      </c>
      <c r="H293" s="55">
        <v>331</v>
      </c>
      <c r="I293" s="55">
        <v>331</v>
      </c>
      <c r="J293" s="55">
        <v>331</v>
      </c>
      <c r="K293" s="55">
        <v>331</v>
      </c>
    </row>
    <row r="294" spans="1:11" s="4" customFormat="1" ht="21" customHeight="1">
      <c r="A294" s="86"/>
      <c r="B294" s="107"/>
      <c r="C294" s="54" t="s">
        <v>9</v>
      </c>
      <c r="D294" s="55">
        <f t="shared" si="75"/>
        <v>0</v>
      </c>
      <c r="E294" s="55"/>
      <c r="F294" s="64"/>
      <c r="G294" s="64"/>
      <c r="H294" s="64"/>
      <c r="I294" s="64"/>
      <c r="J294" s="64"/>
      <c r="K294" s="64"/>
    </row>
    <row r="295" spans="1:11" s="4" customFormat="1" ht="21" customHeight="1">
      <c r="A295" s="84" t="s">
        <v>25</v>
      </c>
      <c r="B295" s="105" t="s">
        <v>57</v>
      </c>
      <c r="C295" s="54" t="s">
        <v>4</v>
      </c>
      <c r="D295" s="55">
        <f aca="true" t="shared" si="82" ref="D295:D335">E295+F295+G295+H295+I295+J295+K295</f>
        <v>26460543.52</v>
      </c>
      <c r="E295" s="55">
        <f>E296+E297+E298+E299</f>
        <v>3126482.86</v>
      </c>
      <c r="F295" s="55">
        <f aca="true" t="shared" si="83" ref="F295:K295">F296+F297+F298+F299</f>
        <v>3623609.66</v>
      </c>
      <c r="G295" s="55">
        <f t="shared" si="83"/>
        <v>3757659.8</v>
      </c>
      <c r="H295" s="55">
        <f t="shared" si="83"/>
        <v>3988197.8</v>
      </c>
      <c r="I295" s="55">
        <f t="shared" si="83"/>
        <v>3988197.8</v>
      </c>
      <c r="J295" s="55">
        <f t="shared" si="83"/>
        <v>3988197.8</v>
      </c>
      <c r="K295" s="55">
        <f t="shared" si="83"/>
        <v>3988197.8</v>
      </c>
    </row>
    <row r="296" spans="1:11" s="4" customFormat="1" ht="27" customHeight="1">
      <c r="A296" s="85"/>
      <c r="B296" s="106"/>
      <c r="C296" s="54" t="s">
        <v>2</v>
      </c>
      <c r="D296" s="55">
        <f t="shared" si="82"/>
        <v>3368.02</v>
      </c>
      <c r="E296" s="55">
        <f>E301</f>
        <v>2552.56</v>
      </c>
      <c r="F296" s="55">
        <f aca="true" t="shared" si="84" ref="F296:K299">F301</f>
        <v>815.46</v>
      </c>
      <c r="G296" s="55">
        <f t="shared" si="84"/>
        <v>0</v>
      </c>
      <c r="H296" s="55">
        <f t="shared" si="84"/>
        <v>0</v>
      </c>
      <c r="I296" s="55">
        <f t="shared" si="84"/>
        <v>0</v>
      </c>
      <c r="J296" s="55">
        <f t="shared" si="84"/>
        <v>0</v>
      </c>
      <c r="K296" s="55">
        <f t="shared" si="84"/>
        <v>0</v>
      </c>
    </row>
    <row r="297" spans="1:11" s="4" customFormat="1" ht="19.5" customHeight="1">
      <c r="A297" s="85"/>
      <c r="B297" s="106"/>
      <c r="C297" s="54" t="s">
        <v>3</v>
      </c>
      <c r="D297" s="55">
        <f t="shared" si="82"/>
        <v>15189120</v>
      </c>
      <c r="E297" s="55">
        <f>E302+E307</f>
        <v>1765762.6</v>
      </c>
      <c r="F297" s="55">
        <f aca="true" t="shared" si="85" ref="F297:K297">F302+F307</f>
        <v>1971484.4</v>
      </c>
      <c r="G297" s="55">
        <f t="shared" si="85"/>
        <v>2134205.8</v>
      </c>
      <c r="H297" s="55">
        <f t="shared" si="85"/>
        <v>2329416.8</v>
      </c>
      <c r="I297" s="55">
        <f t="shared" si="85"/>
        <v>2329416.8</v>
      </c>
      <c r="J297" s="55">
        <f t="shared" si="85"/>
        <v>2329416.8</v>
      </c>
      <c r="K297" s="55">
        <f t="shared" si="85"/>
        <v>2329416.8</v>
      </c>
    </row>
    <row r="298" spans="1:11" s="4" customFormat="1" ht="44.25" customHeight="1">
      <c r="A298" s="85"/>
      <c r="B298" s="106"/>
      <c r="C298" s="54" t="s">
        <v>19</v>
      </c>
      <c r="D298" s="55">
        <f t="shared" si="82"/>
        <v>7709682.3</v>
      </c>
      <c r="E298" s="55">
        <f>E303</f>
        <v>943371.1</v>
      </c>
      <c r="F298" s="55">
        <f t="shared" si="84"/>
        <v>1068066.2</v>
      </c>
      <c r="G298" s="55">
        <f t="shared" si="84"/>
        <v>1111537</v>
      </c>
      <c r="H298" s="55">
        <f t="shared" si="84"/>
        <v>1146677</v>
      </c>
      <c r="I298" s="55">
        <f t="shared" si="84"/>
        <v>1146677</v>
      </c>
      <c r="J298" s="55">
        <f t="shared" si="84"/>
        <v>1146677</v>
      </c>
      <c r="K298" s="55">
        <f t="shared" si="84"/>
        <v>1146677</v>
      </c>
    </row>
    <row r="299" spans="1:11" s="4" customFormat="1" ht="30.75" customHeight="1">
      <c r="A299" s="86"/>
      <c r="B299" s="107"/>
      <c r="C299" s="54" t="s">
        <v>9</v>
      </c>
      <c r="D299" s="55">
        <f t="shared" si="82"/>
        <v>3558373.2</v>
      </c>
      <c r="E299" s="55">
        <f>E304</f>
        <v>414796.6</v>
      </c>
      <c r="F299" s="55">
        <f t="shared" si="84"/>
        <v>583243.6</v>
      </c>
      <c r="G299" s="55">
        <f t="shared" si="84"/>
        <v>511917</v>
      </c>
      <c r="H299" s="55">
        <f t="shared" si="84"/>
        <v>512104</v>
      </c>
      <c r="I299" s="55">
        <f t="shared" si="84"/>
        <v>512104</v>
      </c>
      <c r="J299" s="55">
        <f t="shared" si="84"/>
        <v>512104</v>
      </c>
      <c r="K299" s="55">
        <f t="shared" si="84"/>
        <v>512104</v>
      </c>
    </row>
    <row r="300" spans="1:11" s="4" customFormat="1" ht="24.75" customHeight="1">
      <c r="A300" s="83" t="s">
        <v>104</v>
      </c>
      <c r="B300" s="105" t="s">
        <v>58</v>
      </c>
      <c r="C300" s="54" t="s">
        <v>4</v>
      </c>
      <c r="D300" s="55">
        <f>E300+F300+G300+H300+I300+J300+K300</f>
        <v>25885218.82</v>
      </c>
      <c r="E300" s="55">
        <f>E301+E302+E303+E304</f>
        <v>3027907.76</v>
      </c>
      <c r="F300" s="55">
        <f aca="true" t="shared" si="86" ref="F300:K300">F301+F302+F303+F304</f>
        <v>3492909.56</v>
      </c>
      <c r="G300" s="55">
        <f t="shared" si="86"/>
        <v>3689206.7</v>
      </c>
      <c r="H300" s="55">
        <f t="shared" si="86"/>
        <v>3918798.7</v>
      </c>
      <c r="I300" s="55">
        <f t="shared" si="86"/>
        <v>3918798.7</v>
      </c>
      <c r="J300" s="55">
        <f t="shared" si="86"/>
        <v>3918798.7</v>
      </c>
      <c r="K300" s="55">
        <f t="shared" si="86"/>
        <v>3918798.7</v>
      </c>
    </row>
    <row r="301" spans="1:11" s="4" customFormat="1" ht="33" customHeight="1">
      <c r="A301" s="83"/>
      <c r="B301" s="106"/>
      <c r="C301" s="54" t="s">
        <v>2</v>
      </c>
      <c r="D301" s="55">
        <f t="shared" si="82"/>
        <v>3368.02</v>
      </c>
      <c r="E301" s="55">
        <v>2552.56</v>
      </c>
      <c r="F301" s="65">
        <v>815.46</v>
      </c>
      <c r="G301" s="55"/>
      <c r="H301" s="55"/>
      <c r="I301" s="55"/>
      <c r="J301" s="55"/>
      <c r="K301" s="55"/>
    </row>
    <row r="302" spans="1:11" s="4" customFormat="1" ht="21.75" customHeight="1">
      <c r="A302" s="83"/>
      <c r="B302" s="106"/>
      <c r="C302" s="54" t="s">
        <v>3</v>
      </c>
      <c r="D302" s="55">
        <f t="shared" si="82"/>
        <v>14613795.3</v>
      </c>
      <c r="E302" s="55">
        <v>1667187.5</v>
      </c>
      <c r="F302" s="65">
        <v>1840784.3</v>
      </c>
      <c r="G302" s="55">
        <v>2065752.7</v>
      </c>
      <c r="H302" s="55">
        <v>2260017.7</v>
      </c>
      <c r="I302" s="55">
        <v>2260017.7</v>
      </c>
      <c r="J302" s="55">
        <v>2260017.7</v>
      </c>
      <c r="K302" s="55">
        <v>2260017.7</v>
      </c>
    </row>
    <row r="303" spans="1:11" s="4" customFormat="1" ht="46.5" customHeight="1">
      <c r="A303" s="83"/>
      <c r="B303" s="106"/>
      <c r="C303" s="54" t="s">
        <v>19</v>
      </c>
      <c r="D303" s="55">
        <f t="shared" si="82"/>
        <v>7709682.3</v>
      </c>
      <c r="E303" s="55">
        <v>943371.1</v>
      </c>
      <c r="F303" s="65">
        <v>1068066.2</v>
      </c>
      <c r="G303" s="55">
        <v>1111537</v>
      </c>
      <c r="H303" s="55">
        <v>1146677</v>
      </c>
      <c r="I303" s="55">
        <v>1146677</v>
      </c>
      <c r="J303" s="55">
        <v>1146677</v>
      </c>
      <c r="K303" s="55">
        <v>1146677</v>
      </c>
    </row>
    <row r="304" spans="1:11" s="4" customFormat="1" ht="25.5" customHeight="1">
      <c r="A304" s="83"/>
      <c r="B304" s="107"/>
      <c r="C304" s="54" t="s">
        <v>9</v>
      </c>
      <c r="D304" s="55">
        <f t="shared" si="82"/>
        <v>3558373.2</v>
      </c>
      <c r="E304" s="55">
        <v>414796.6</v>
      </c>
      <c r="F304" s="54">
        <v>583243.6</v>
      </c>
      <c r="G304" s="55">
        <v>511917</v>
      </c>
      <c r="H304" s="55">
        <v>512104</v>
      </c>
      <c r="I304" s="55">
        <v>512104</v>
      </c>
      <c r="J304" s="55">
        <v>512104</v>
      </c>
      <c r="K304" s="55">
        <v>512104</v>
      </c>
    </row>
    <row r="305" spans="1:11" s="4" customFormat="1" ht="18.75" customHeight="1">
      <c r="A305" s="83" t="s">
        <v>105</v>
      </c>
      <c r="B305" s="105" t="s">
        <v>134</v>
      </c>
      <c r="C305" s="54" t="s">
        <v>4</v>
      </c>
      <c r="D305" s="55">
        <f aca="true" t="shared" si="87" ref="D305:D314">E305+F305+G305+H305+I305+J305+K305</f>
        <v>575324.7</v>
      </c>
      <c r="E305" s="55">
        <f>E306+E307+E308+E309</f>
        <v>98575.1</v>
      </c>
      <c r="F305" s="55">
        <f aca="true" t="shared" si="88" ref="F305:K305">F306+F307+F308+F309</f>
        <v>130700.1</v>
      </c>
      <c r="G305" s="55">
        <f t="shared" si="88"/>
        <v>68453.1</v>
      </c>
      <c r="H305" s="55">
        <f t="shared" si="88"/>
        <v>69399.1</v>
      </c>
      <c r="I305" s="55">
        <f t="shared" si="88"/>
        <v>69399.1</v>
      </c>
      <c r="J305" s="55">
        <f t="shared" si="88"/>
        <v>69399.1</v>
      </c>
      <c r="K305" s="55">
        <f t="shared" si="88"/>
        <v>69399.1</v>
      </c>
    </row>
    <row r="306" spans="1:11" s="4" customFormat="1" ht="30.75" customHeight="1">
      <c r="A306" s="83"/>
      <c r="B306" s="106"/>
      <c r="C306" s="54" t="s">
        <v>2</v>
      </c>
      <c r="D306" s="55">
        <f t="shared" si="87"/>
        <v>0</v>
      </c>
      <c r="E306" s="55"/>
      <c r="F306" s="55"/>
      <c r="G306" s="55"/>
      <c r="H306" s="55"/>
      <c r="I306" s="55"/>
      <c r="J306" s="55"/>
      <c r="K306" s="55"/>
    </row>
    <row r="307" spans="1:11" s="4" customFormat="1" ht="23.25" customHeight="1">
      <c r="A307" s="83"/>
      <c r="B307" s="106"/>
      <c r="C307" s="54" t="s">
        <v>3</v>
      </c>
      <c r="D307" s="55">
        <f t="shared" si="87"/>
        <v>575324.7</v>
      </c>
      <c r="E307" s="55">
        <v>98575.1</v>
      </c>
      <c r="F307" s="55">
        <v>130700.1</v>
      </c>
      <c r="G307" s="55">
        <v>68453.1</v>
      </c>
      <c r="H307" s="55">
        <v>69399.1</v>
      </c>
      <c r="I307" s="55">
        <f>H307</f>
        <v>69399.1</v>
      </c>
      <c r="J307" s="55">
        <f>I307</f>
        <v>69399.1</v>
      </c>
      <c r="K307" s="55">
        <f>J307</f>
        <v>69399.1</v>
      </c>
    </row>
    <row r="308" spans="1:11" s="4" customFormat="1" ht="33.75" customHeight="1">
      <c r="A308" s="83"/>
      <c r="B308" s="106"/>
      <c r="C308" s="54" t="s">
        <v>19</v>
      </c>
      <c r="D308" s="55">
        <f t="shared" si="87"/>
        <v>0</v>
      </c>
      <c r="E308" s="55"/>
      <c r="F308" s="55"/>
      <c r="G308" s="55"/>
      <c r="H308" s="55"/>
      <c r="I308" s="55"/>
      <c r="J308" s="55"/>
      <c r="K308" s="55"/>
    </row>
    <row r="309" spans="1:11" s="4" customFormat="1" ht="18.75" customHeight="1">
      <c r="A309" s="83"/>
      <c r="B309" s="107"/>
      <c r="C309" s="54" t="s">
        <v>9</v>
      </c>
      <c r="D309" s="55">
        <f t="shared" si="87"/>
        <v>0</v>
      </c>
      <c r="E309" s="55"/>
      <c r="F309" s="55"/>
      <c r="G309" s="55"/>
      <c r="H309" s="55"/>
      <c r="I309" s="55"/>
      <c r="J309" s="55"/>
      <c r="K309" s="55"/>
    </row>
    <row r="310" spans="1:11" s="50" customFormat="1" ht="17.25" customHeight="1">
      <c r="A310" s="83" t="s">
        <v>26</v>
      </c>
      <c r="B310" s="105" t="s">
        <v>154</v>
      </c>
      <c r="C310" s="54" t="s">
        <v>4</v>
      </c>
      <c r="D310" s="55">
        <f t="shared" si="87"/>
        <v>4081</v>
      </c>
      <c r="E310" s="55">
        <f>E311+E312+E313+E314</f>
        <v>2530</v>
      </c>
      <c r="F310" s="55">
        <f aca="true" t="shared" si="89" ref="F310:K310">F311+F312+F313+F314</f>
        <v>1551</v>
      </c>
      <c r="G310" s="55">
        <f t="shared" si="89"/>
        <v>0</v>
      </c>
      <c r="H310" s="55">
        <f t="shared" si="89"/>
        <v>0</v>
      </c>
      <c r="I310" s="55">
        <f t="shared" si="89"/>
        <v>0</v>
      </c>
      <c r="J310" s="55">
        <f t="shared" si="89"/>
        <v>0</v>
      </c>
      <c r="K310" s="55">
        <f t="shared" si="89"/>
        <v>0</v>
      </c>
    </row>
    <row r="311" spans="1:11" s="50" customFormat="1" ht="28.5" customHeight="1">
      <c r="A311" s="83"/>
      <c r="B311" s="106"/>
      <c r="C311" s="54" t="s">
        <v>2</v>
      </c>
      <c r="D311" s="55">
        <f t="shared" si="87"/>
        <v>0</v>
      </c>
      <c r="E311" s="55"/>
      <c r="F311" s="55"/>
      <c r="G311" s="55"/>
      <c r="H311" s="55"/>
      <c r="I311" s="55"/>
      <c r="J311" s="55"/>
      <c r="K311" s="55"/>
    </row>
    <row r="312" spans="1:11" s="50" customFormat="1" ht="21" customHeight="1">
      <c r="A312" s="83"/>
      <c r="B312" s="106"/>
      <c r="C312" s="54" t="s">
        <v>3</v>
      </c>
      <c r="D312" s="55">
        <f t="shared" si="87"/>
        <v>4081</v>
      </c>
      <c r="E312" s="55">
        <v>2530</v>
      </c>
      <c r="F312" s="55">
        <v>1551</v>
      </c>
      <c r="G312" s="55"/>
      <c r="H312" s="55"/>
      <c r="I312" s="55"/>
      <c r="J312" s="55"/>
      <c r="K312" s="55"/>
    </row>
    <row r="313" spans="1:11" s="50" customFormat="1" ht="42" customHeight="1">
      <c r="A313" s="83"/>
      <c r="B313" s="106"/>
      <c r="C313" s="54" t="s">
        <v>19</v>
      </c>
      <c r="D313" s="55">
        <f t="shared" si="87"/>
        <v>0</v>
      </c>
      <c r="E313" s="55"/>
      <c r="F313" s="55"/>
      <c r="G313" s="55"/>
      <c r="H313" s="55"/>
      <c r="I313" s="55"/>
      <c r="J313" s="55"/>
      <c r="K313" s="55"/>
    </row>
    <row r="314" spans="1:11" s="50" customFormat="1" ht="20.25" customHeight="1">
      <c r="A314" s="83"/>
      <c r="B314" s="107"/>
      <c r="C314" s="54" t="s">
        <v>9</v>
      </c>
      <c r="D314" s="55">
        <f t="shared" si="87"/>
        <v>0</v>
      </c>
      <c r="E314" s="55"/>
      <c r="F314" s="55"/>
      <c r="G314" s="55"/>
      <c r="H314" s="55"/>
      <c r="I314" s="55"/>
      <c r="J314" s="55"/>
      <c r="K314" s="55"/>
    </row>
    <row r="315" spans="1:11" s="4" customFormat="1" ht="21.75" customHeight="1">
      <c r="A315" s="84" t="s">
        <v>106</v>
      </c>
      <c r="B315" s="105" t="s">
        <v>264</v>
      </c>
      <c r="C315" s="54" t="s">
        <v>4</v>
      </c>
      <c r="D315" s="55">
        <f t="shared" si="82"/>
        <v>45174363.3</v>
      </c>
      <c r="E315" s="55">
        <f>E316+E317+E318+E319</f>
        <v>5026778.2</v>
      </c>
      <c r="F315" s="55">
        <f aca="true" t="shared" si="90" ref="F315:K315">F316+F317+F318+F319</f>
        <v>5384660.7</v>
      </c>
      <c r="G315" s="55">
        <f t="shared" si="90"/>
        <v>5865139.8</v>
      </c>
      <c r="H315" s="55">
        <f t="shared" si="90"/>
        <v>6517613.2</v>
      </c>
      <c r="I315" s="55">
        <f t="shared" si="90"/>
        <v>7599445.2</v>
      </c>
      <c r="J315" s="55">
        <f t="shared" si="90"/>
        <v>7767381.85</v>
      </c>
      <c r="K315" s="55">
        <f t="shared" si="90"/>
        <v>7013344.35</v>
      </c>
    </row>
    <row r="316" spans="1:11" s="4" customFormat="1" ht="28.5" customHeight="1">
      <c r="A316" s="85"/>
      <c r="B316" s="106"/>
      <c r="C316" s="54" t="s">
        <v>2</v>
      </c>
      <c r="D316" s="55">
        <f t="shared" si="82"/>
        <v>2320715.3</v>
      </c>
      <c r="E316" s="55">
        <f aca="true" t="shared" si="91" ref="E316:K316">E322+E342+E352+E442+E452</f>
        <v>101709</v>
      </c>
      <c r="F316" s="55">
        <f t="shared" si="91"/>
        <v>2796.3</v>
      </c>
      <c r="G316" s="55">
        <f t="shared" si="91"/>
        <v>122500</v>
      </c>
      <c r="H316" s="55">
        <f t="shared" si="91"/>
        <v>150000</v>
      </c>
      <c r="I316" s="55">
        <f t="shared" si="91"/>
        <v>823510</v>
      </c>
      <c r="J316" s="55">
        <f t="shared" si="91"/>
        <v>820200</v>
      </c>
      <c r="K316" s="55">
        <f t="shared" si="91"/>
        <v>300000</v>
      </c>
    </row>
    <row r="317" spans="1:11" s="4" customFormat="1" ht="24.75" customHeight="1">
      <c r="A317" s="85"/>
      <c r="B317" s="106"/>
      <c r="C317" s="54" t="s">
        <v>3</v>
      </c>
      <c r="D317" s="55">
        <f t="shared" si="82"/>
        <v>27776050.57</v>
      </c>
      <c r="E317" s="55">
        <f aca="true" t="shared" si="92" ref="E317:K317">E323+E343+E353+E443+E453+E498</f>
        <v>3146562.4</v>
      </c>
      <c r="F317" s="55">
        <f t="shared" si="92"/>
        <v>3190019</v>
      </c>
      <c r="G317" s="55">
        <f t="shared" si="92"/>
        <v>3725813.8</v>
      </c>
      <c r="H317" s="55">
        <f t="shared" si="92"/>
        <v>4246361.2</v>
      </c>
      <c r="I317" s="55">
        <f t="shared" si="92"/>
        <v>4437046.3</v>
      </c>
      <c r="J317" s="55">
        <f t="shared" si="92"/>
        <v>4531669.6</v>
      </c>
      <c r="K317" s="55">
        <f t="shared" si="92"/>
        <v>4498578.27</v>
      </c>
    </row>
    <row r="318" spans="1:11" s="4" customFormat="1" ht="44.25" customHeight="1">
      <c r="A318" s="85"/>
      <c r="B318" s="106"/>
      <c r="C318" s="54" t="s">
        <v>19</v>
      </c>
      <c r="D318" s="55">
        <f t="shared" si="82"/>
        <v>13962631.63</v>
      </c>
      <c r="E318" s="55">
        <f aca="true" t="shared" si="93" ref="E318:K319">E324+E344+E354+E444+E454</f>
        <v>1640650</v>
      </c>
      <c r="F318" s="55">
        <f t="shared" si="93"/>
        <v>2032643.4</v>
      </c>
      <c r="G318" s="55">
        <f t="shared" si="93"/>
        <v>1855434</v>
      </c>
      <c r="H318" s="55">
        <f t="shared" si="93"/>
        <v>1957562</v>
      </c>
      <c r="I318" s="55">
        <f t="shared" si="93"/>
        <v>2174613.9</v>
      </c>
      <c r="J318" s="55">
        <f t="shared" si="93"/>
        <v>2251237.25</v>
      </c>
      <c r="K318" s="55">
        <f t="shared" si="93"/>
        <v>2050491.08</v>
      </c>
    </row>
    <row r="319" spans="1:11" s="4" customFormat="1" ht="30" customHeight="1">
      <c r="A319" s="86"/>
      <c r="B319" s="107"/>
      <c r="C319" s="54" t="s">
        <v>9</v>
      </c>
      <c r="D319" s="55">
        <f t="shared" si="82"/>
        <v>1114965.8</v>
      </c>
      <c r="E319" s="55">
        <f t="shared" si="93"/>
        <v>137856.8</v>
      </c>
      <c r="F319" s="55">
        <f t="shared" si="93"/>
        <v>159202</v>
      </c>
      <c r="G319" s="55">
        <f t="shared" si="93"/>
        <v>161392</v>
      </c>
      <c r="H319" s="55">
        <f t="shared" si="93"/>
        <v>163690</v>
      </c>
      <c r="I319" s="55">
        <f t="shared" si="93"/>
        <v>164275</v>
      </c>
      <c r="J319" s="55">
        <f t="shared" si="93"/>
        <v>164275</v>
      </c>
      <c r="K319" s="55">
        <f t="shared" si="93"/>
        <v>164275</v>
      </c>
    </row>
    <row r="320" spans="1:11" s="4" customFormat="1" ht="18" customHeight="1">
      <c r="A320" s="57" t="s">
        <v>0</v>
      </c>
      <c r="B320" s="54"/>
      <c r="C320" s="54"/>
      <c r="D320" s="55">
        <f t="shared" si="82"/>
        <v>0</v>
      </c>
      <c r="E320" s="55"/>
      <c r="F320" s="55"/>
      <c r="G320" s="55"/>
      <c r="H320" s="55"/>
      <c r="I320" s="55"/>
      <c r="J320" s="55"/>
      <c r="K320" s="55"/>
    </row>
    <row r="321" spans="1:11" s="4" customFormat="1" ht="23.25" customHeight="1">
      <c r="A321" s="83" t="s">
        <v>28</v>
      </c>
      <c r="B321" s="105" t="s">
        <v>18</v>
      </c>
      <c r="C321" s="54" t="s">
        <v>4</v>
      </c>
      <c r="D321" s="55">
        <f t="shared" si="82"/>
        <v>3644752.07</v>
      </c>
      <c r="E321" s="55">
        <f>E322+E323+E324+E325</f>
        <v>539360.8</v>
      </c>
      <c r="F321" s="55">
        <f aca="true" t="shared" si="94" ref="F321:K321">F322+F323+F324+F325</f>
        <v>572756.14</v>
      </c>
      <c r="G321" s="55">
        <f t="shared" si="94"/>
        <v>487050</v>
      </c>
      <c r="H321" s="55">
        <f t="shared" si="94"/>
        <v>487050</v>
      </c>
      <c r="I321" s="55">
        <f t="shared" si="94"/>
        <v>503780.4</v>
      </c>
      <c r="J321" s="55">
        <f t="shared" si="94"/>
        <v>519735.65</v>
      </c>
      <c r="K321" s="55">
        <f t="shared" si="94"/>
        <v>535019.08</v>
      </c>
    </row>
    <row r="322" spans="1:11" s="4" customFormat="1" ht="27" customHeight="1">
      <c r="A322" s="83"/>
      <c r="B322" s="106"/>
      <c r="C322" s="54" t="s">
        <v>2</v>
      </c>
      <c r="D322" s="55">
        <f t="shared" si="82"/>
        <v>224.84</v>
      </c>
      <c r="E322" s="55">
        <f>E327+E332+E337</f>
        <v>19.7</v>
      </c>
      <c r="F322" s="55">
        <f aca="true" t="shared" si="95" ref="F322:K322">F327+F332+F337</f>
        <v>205.14</v>
      </c>
      <c r="G322" s="55">
        <f t="shared" si="95"/>
        <v>0</v>
      </c>
      <c r="H322" s="55">
        <f t="shared" si="95"/>
        <v>0</v>
      </c>
      <c r="I322" s="55">
        <f t="shared" si="95"/>
        <v>0</v>
      </c>
      <c r="J322" s="55">
        <f t="shared" si="95"/>
        <v>0</v>
      </c>
      <c r="K322" s="55">
        <f t="shared" si="95"/>
        <v>0</v>
      </c>
    </row>
    <row r="323" spans="1:11" s="4" customFormat="1" ht="24" customHeight="1">
      <c r="A323" s="83"/>
      <c r="B323" s="106"/>
      <c r="C323" s="54" t="s">
        <v>3</v>
      </c>
      <c r="D323" s="55">
        <f t="shared" si="82"/>
        <v>886044.4</v>
      </c>
      <c r="E323" s="55">
        <f>E328+E333+E338</f>
        <v>161118.4</v>
      </c>
      <c r="F323" s="55">
        <f aca="true" t="shared" si="96" ref="F323:K323">F328+F333+F338</f>
        <v>211711</v>
      </c>
      <c r="G323" s="55">
        <f t="shared" si="96"/>
        <v>102643</v>
      </c>
      <c r="H323" s="55">
        <f t="shared" si="96"/>
        <v>102643</v>
      </c>
      <c r="I323" s="55">
        <f t="shared" si="96"/>
        <v>102643</v>
      </c>
      <c r="J323" s="55">
        <f t="shared" si="96"/>
        <v>102643</v>
      </c>
      <c r="K323" s="55">
        <f t="shared" si="96"/>
        <v>102643</v>
      </c>
    </row>
    <row r="324" spans="1:11" s="4" customFormat="1" ht="45.75" customHeight="1">
      <c r="A324" s="83"/>
      <c r="B324" s="106"/>
      <c r="C324" s="54" t="s">
        <v>19</v>
      </c>
      <c r="D324" s="55">
        <f t="shared" si="82"/>
        <v>2584900.83</v>
      </c>
      <c r="E324" s="55">
        <f>E329+E334+E339</f>
        <v>357244.7</v>
      </c>
      <c r="F324" s="55">
        <f aca="true" t="shared" si="97" ref="F324:K324">F329+F334+F339</f>
        <v>335406</v>
      </c>
      <c r="G324" s="55">
        <f t="shared" si="97"/>
        <v>358973</v>
      </c>
      <c r="H324" s="55">
        <f t="shared" si="97"/>
        <v>358973</v>
      </c>
      <c r="I324" s="55">
        <f t="shared" si="97"/>
        <v>375703.4</v>
      </c>
      <c r="J324" s="55">
        <f t="shared" si="97"/>
        <v>391658.65</v>
      </c>
      <c r="K324" s="55">
        <f t="shared" si="97"/>
        <v>406942.08</v>
      </c>
    </row>
    <row r="325" spans="1:11" s="4" customFormat="1" ht="30" customHeight="1">
      <c r="A325" s="83"/>
      <c r="B325" s="107"/>
      <c r="C325" s="54" t="s">
        <v>9</v>
      </c>
      <c r="D325" s="55">
        <f t="shared" si="82"/>
        <v>173582</v>
      </c>
      <c r="E325" s="55">
        <f>E330+E335+E340</f>
        <v>20978</v>
      </c>
      <c r="F325" s="55">
        <f aca="true" t="shared" si="98" ref="F325:K325">F330+F335+F340</f>
        <v>25434</v>
      </c>
      <c r="G325" s="55">
        <f t="shared" si="98"/>
        <v>25434</v>
      </c>
      <c r="H325" s="55">
        <f t="shared" si="98"/>
        <v>25434</v>
      </c>
      <c r="I325" s="55">
        <f t="shared" si="98"/>
        <v>25434</v>
      </c>
      <c r="J325" s="55">
        <f t="shared" si="98"/>
        <v>25434</v>
      </c>
      <c r="K325" s="55">
        <f t="shared" si="98"/>
        <v>25434</v>
      </c>
    </row>
    <row r="326" spans="1:11" s="4" customFormat="1" ht="32.25" customHeight="1">
      <c r="A326" s="83" t="s">
        <v>30</v>
      </c>
      <c r="B326" s="105" t="s">
        <v>204</v>
      </c>
      <c r="C326" s="54" t="s">
        <v>4</v>
      </c>
      <c r="D326" s="55">
        <f t="shared" si="82"/>
        <v>3259544.47</v>
      </c>
      <c r="E326" s="55">
        <f>E327+E328+E329+E330</f>
        <v>466117.7</v>
      </c>
      <c r="F326" s="55">
        <f aca="true" t="shared" si="99" ref="F326:K326">F327+F328+F329+F330</f>
        <v>488826.64</v>
      </c>
      <c r="G326" s="55">
        <f t="shared" si="99"/>
        <v>441443</v>
      </c>
      <c r="H326" s="55">
        <f t="shared" si="99"/>
        <v>441443</v>
      </c>
      <c r="I326" s="55">
        <f t="shared" si="99"/>
        <v>458173.4</v>
      </c>
      <c r="J326" s="55">
        <f t="shared" si="99"/>
        <v>474128.65</v>
      </c>
      <c r="K326" s="55">
        <f t="shared" si="99"/>
        <v>489412.08</v>
      </c>
    </row>
    <row r="327" spans="1:11" s="4" customFormat="1" ht="31.5" customHeight="1">
      <c r="A327" s="83"/>
      <c r="B327" s="106"/>
      <c r="C327" s="54" t="s">
        <v>2</v>
      </c>
      <c r="D327" s="55">
        <f t="shared" si="82"/>
        <v>224.84</v>
      </c>
      <c r="E327" s="55">
        <v>19.7</v>
      </c>
      <c r="F327" s="55">
        <v>205.14</v>
      </c>
      <c r="G327" s="55"/>
      <c r="H327" s="55"/>
      <c r="I327" s="55"/>
      <c r="J327" s="55"/>
      <c r="K327" s="55"/>
    </row>
    <row r="328" spans="1:11" s="4" customFormat="1" ht="23.25" customHeight="1">
      <c r="A328" s="83"/>
      <c r="B328" s="106"/>
      <c r="C328" s="54" t="s">
        <v>3</v>
      </c>
      <c r="D328" s="55">
        <f t="shared" si="82"/>
        <v>800378.9</v>
      </c>
      <c r="E328" s="55">
        <v>120337.4</v>
      </c>
      <c r="F328" s="55">
        <v>166826.5</v>
      </c>
      <c r="G328" s="55">
        <v>102643</v>
      </c>
      <c r="H328" s="55">
        <v>102643</v>
      </c>
      <c r="I328" s="55">
        <v>102643</v>
      </c>
      <c r="J328" s="55">
        <v>102643</v>
      </c>
      <c r="K328" s="55">
        <v>102643</v>
      </c>
    </row>
    <row r="329" spans="1:11" s="4" customFormat="1" ht="52.5" customHeight="1">
      <c r="A329" s="83"/>
      <c r="B329" s="106"/>
      <c r="C329" s="54" t="s">
        <v>19</v>
      </c>
      <c r="D329" s="55">
        <f t="shared" si="82"/>
        <v>2348338.83</v>
      </c>
      <c r="E329" s="55">
        <v>331500.7</v>
      </c>
      <c r="F329" s="55">
        <v>305738</v>
      </c>
      <c r="G329" s="55">
        <v>322743</v>
      </c>
      <c r="H329" s="55">
        <v>322743</v>
      </c>
      <c r="I329" s="55">
        <v>339473.4</v>
      </c>
      <c r="J329" s="55">
        <v>355428.65</v>
      </c>
      <c r="K329" s="55">
        <v>370712.08</v>
      </c>
    </row>
    <row r="330" spans="1:11" s="4" customFormat="1" ht="93.75" customHeight="1">
      <c r="A330" s="83"/>
      <c r="B330" s="107"/>
      <c r="C330" s="54" t="s">
        <v>9</v>
      </c>
      <c r="D330" s="55">
        <f t="shared" si="82"/>
        <v>110601.9</v>
      </c>
      <c r="E330" s="55">
        <v>14259.9</v>
      </c>
      <c r="F330" s="55">
        <v>16057</v>
      </c>
      <c r="G330" s="55">
        <v>16057</v>
      </c>
      <c r="H330" s="55">
        <v>16057</v>
      </c>
      <c r="I330" s="55">
        <v>16057</v>
      </c>
      <c r="J330" s="55">
        <v>16057</v>
      </c>
      <c r="K330" s="55">
        <v>16057</v>
      </c>
    </row>
    <row r="331" spans="1:11" s="4" customFormat="1" ht="21.75" customHeight="1">
      <c r="A331" s="83" t="s">
        <v>31</v>
      </c>
      <c r="B331" s="105" t="s">
        <v>205</v>
      </c>
      <c r="C331" s="54" t="s">
        <v>4</v>
      </c>
      <c r="D331" s="55">
        <f t="shared" si="82"/>
        <v>84493.5</v>
      </c>
      <c r="E331" s="55">
        <f>E332+E333+E334+E335</f>
        <v>17414</v>
      </c>
      <c r="F331" s="55">
        <f aca="true" t="shared" si="100" ref="F331:K331">F332+F333+F334+F335</f>
        <v>17479.5</v>
      </c>
      <c r="G331" s="55">
        <f t="shared" si="100"/>
        <v>9920</v>
      </c>
      <c r="H331" s="55">
        <f t="shared" si="100"/>
        <v>9920</v>
      </c>
      <c r="I331" s="55">
        <f t="shared" si="100"/>
        <v>9920</v>
      </c>
      <c r="J331" s="55">
        <f t="shared" si="100"/>
        <v>9920</v>
      </c>
      <c r="K331" s="55">
        <f t="shared" si="100"/>
        <v>9920</v>
      </c>
    </row>
    <row r="332" spans="1:11" s="4" customFormat="1" ht="26.25" customHeight="1">
      <c r="A332" s="83"/>
      <c r="B332" s="106"/>
      <c r="C332" s="54" t="s">
        <v>2</v>
      </c>
      <c r="D332" s="55">
        <f t="shared" si="82"/>
        <v>0</v>
      </c>
      <c r="E332" s="55"/>
      <c r="F332" s="55"/>
      <c r="G332" s="55"/>
      <c r="H332" s="55"/>
      <c r="I332" s="55"/>
      <c r="J332" s="55"/>
      <c r="K332" s="55"/>
    </row>
    <row r="333" spans="1:11" s="4" customFormat="1" ht="18.75" customHeight="1">
      <c r="A333" s="83"/>
      <c r="B333" s="106"/>
      <c r="C333" s="54" t="s">
        <v>3</v>
      </c>
      <c r="D333" s="55">
        <f t="shared" si="82"/>
        <v>17712.4</v>
      </c>
      <c r="E333" s="55">
        <v>10152.9</v>
      </c>
      <c r="F333" s="55">
        <v>7559.5</v>
      </c>
      <c r="G333" s="55"/>
      <c r="H333" s="55"/>
      <c r="I333" s="55"/>
      <c r="J333" s="55"/>
      <c r="K333" s="55"/>
    </row>
    <row r="334" spans="1:11" s="4" customFormat="1" ht="35.25" customHeight="1">
      <c r="A334" s="83"/>
      <c r="B334" s="106"/>
      <c r="C334" s="54" t="s">
        <v>19</v>
      </c>
      <c r="D334" s="55">
        <f t="shared" si="82"/>
        <v>3801</v>
      </c>
      <c r="E334" s="55">
        <v>543</v>
      </c>
      <c r="F334" s="55">
        <v>543</v>
      </c>
      <c r="G334" s="55">
        <v>543</v>
      </c>
      <c r="H334" s="55">
        <v>543</v>
      </c>
      <c r="I334" s="55">
        <v>543</v>
      </c>
      <c r="J334" s="55">
        <v>543</v>
      </c>
      <c r="K334" s="55">
        <v>543</v>
      </c>
    </row>
    <row r="335" spans="1:11" s="4" customFormat="1" ht="16.5" customHeight="1">
      <c r="A335" s="83"/>
      <c r="B335" s="107"/>
      <c r="C335" s="54" t="s">
        <v>9</v>
      </c>
      <c r="D335" s="55">
        <f t="shared" si="82"/>
        <v>62980.1</v>
      </c>
      <c r="E335" s="55">
        <v>6718.1</v>
      </c>
      <c r="F335" s="55">
        <v>9377</v>
      </c>
      <c r="G335" s="55">
        <v>9377</v>
      </c>
      <c r="H335" s="55">
        <v>9377</v>
      </c>
      <c r="I335" s="55">
        <v>9377</v>
      </c>
      <c r="J335" s="55">
        <v>9377</v>
      </c>
      <c r="K335" s="55">
        <v>9377</v>
      </c>
    </row>
    <row r="336" spans="1:11" s="4" customFormat="1" ht="22.5" customHeight="1">
      <c r="A336" s="83" t="s">
        <v>32</v>
      </c>
      <c r="B336" s="105" t="s">
        <v>135</v>
      </c>
      <c r="C336" s="54" t="s">
        <v>4</v>
      </c>
      <c r="D336" s="55">
        <f>E336+F336+G336+H336+I336+J336+K336</f>
        <v>300714.1</v>
      </c>
      <c r="E336" s="55">
        <f>E337+E338+E339+E340</f>
        <v>55829.1</v>
      </c>
      <c r="F336" s="55">
        <f aca="true" t="shared" si="101" ref="F336:K336">F337+F338+F339+F340</f>
        <v>66450</v>
      </c>
      <c r="G336" s="55">
        <f t="shared" si="101"/>
        <v>35687</v>
      </c>
      <c r="H336" s="55">
        <f t="shared" si="101"/>
        <v>35687</v>
      </c>
      <c r="I336" s="55">
        <f t="shared" si="101"/>
        <v>35687</v>
      </c>
      <c r="J336" s="55">
        <f t="shared" si="101"/>
        <v>35687</v>
      </c>
      <c r="K336" s="55">
        <f t="shared" si="101"/>
        <v>35687</v>
      </c>
    </row>
    <row r="337" spans="1:11" s="4" customFormat="1" ht="28.5" customHeight="1">
      <c r="A337" s="83"/>
      <c r="B337" s="106"/>
      <c r="C337" s="54" t="s">
        <v>2</v>
      </c>
      <c r="D337" s="55">
        <f>E337+F337+G337+H337+I337+J337+K337</f>
        <v>0</v>
      </c>
      <c r="E337" s="55"/>
      <c r="F337" s="55"/>
      <c r="G337" s="55"/>
      <c r="H337" s="55"/>
      <c r="I337" s="55"/>
      <c r="J337" s="55"/>
      <c r="K337" s="55"/>
    </row>
    <row r="338" spans="1:11" s="4" customFormat="1" ht="19.5" customHeight="1">
      <c r="A338" s="83"/>
      <c r="B338" s="106"/>
      <c r="C338" s="54" t="s">
        <v>3</v>
      </c>
      <c r="D338" s="55">
        <f>E338+F338+G338+H338+I338+J338+K338</f>
        <v>67953.1</v>
      </c>
      <c r="E338" s="55">
        <v>30628.1</v>
      </c>
      <c r="F338" s="55">
        <v>37325</v>
      </c>
      <c r="G338" s="55"/>
      <c r="H338" s="55"/>
      <c r="I338" s="55"/>
      <c r="J338" s="55"/>
      <c r="K338" s="55"/>
    </row>
    <row r="339" spans="1:11" s="4" customFormat="1" ht="37.5" customHeight="1">
      <c r="A339" s="83"/>
      <c r="B339" s="106"/>
      <c r="C339" s="54" t="s">
        <v>19</v>
      </c>
      <c r="D339" s="55">
        <f>E339+F339+G339+H339+I339+J339+K339</f>
        <v>232761</v>
      </c>
      <c r="E339" s="55">
        <v>25201</v>
      </c>
      <c r="F339" s="55">
        <v>29125</v>
      </c>
      <c r="G339" s="55">
        <v>35687</v>
      </c>
      <c r="H339" s="55">
        <v>35687</v>
      </c>
      <c r="I339" s="55">
        <v>35687</v>
      </c>
      <c r="J339" s="55">
        <v>35687</v>
      </c>
      <c r="K339" s="55">
        <v>35687</v>
      </c>
    </row>
    <row r="340" spans="1:11" s="4" customFormat="1" ht="24" customHeight="1">
      <c r="A340" s="83"/>
      <c r="B340" s="107"/>
      <c r="C340" s="54" t="s">
        <v>9</v>
      </c>
      <c r="D340" s="55">
        <f>E340+F340+G340+H340+I340+J340+K340</f>
        <v>0</v>
      </c>
      <c r="E340" s="55"/>
      <c r="F340" s="55"/>
      <c r="G340" s="55"/>
      <c r="H340" s="55"/>
      <c r="I340" s="55"/>
      <c r="J340" s="55"/>
      <c r="K340" s="55"/>
    </row>
    <row r="341" spans="1:11" s="4" customFormat="1" ht="23.25" customHeight="1">
      <c r="A341" s="83" t="s">
        <v>34</v>
      </c>
      <c r="B341" s="105" t="s">
        <v>27</v>
      </c>
      <c r="C341" s="54" t="s">
        <v>4</v>
      </c>
      <c r="D341" s="55">
        <f aca="true" t="shared" si="102" ref="D341:D389">E341+F341+G341+H341+I341+J341+K341</f>
        <v>405</v>
      </c>
      <c r="E341" s="55">
        <f>E342+E343+E344+E345</f>
        <v>0</v>
      </c>
      <c r="F341" s="55">
        <f aca="true" t="shared" si="103" ref="F341:K341">F342+F343+F344+F345</f>
        <v>0</v>
      </c>
      <c r="G341" s="55">
        <f t="shared" si="103"/>
        <v>0</v>
      </c>
      <c r="H341" s="55">
        <f t="shared" si="103"/>
        <v>0</v>
      </c>
      <c r="I341" s="55">
        <f t="shared" si="103"/>
        <v>135</v>
      </c>
      <c r="J341" s="55">
        <f t="shared" si="103"/>
        <v>135</v>
      </c>
      <c r="K341" s="55">
        <f t="shared" si="103"/>
        <v>135</v>
      </c>
    </row>
    <row r="342" spans="1:11" s="4" customFormat="1" ht="19.5" customHeight="1">
      <c r="A342" s="83"/>
      <c r="B342" s="106"/>
      <c r="C342" s="54" t="s">
        <v>2</v>
      </c>
      <c r="D342" s="55">
        <f t="shared" si="102"/>
        <v>0</v>
      </c>
      <c r="E342" s="55">
        <f>E347</f>
        <v>0</v>
      </c>
      <c r="F342" s="55">
        <f aca="true" t="shared" si="104" ref="F342:K342">F347</f>
        <v>0</v>
      </c>
      <c r="G342" s="55">
        <f t="shared" si="104"/>
        <v>0</v>
      </c>
      <c r="H342" s="55">
        <f t="shared" si="104"/>
        <v>0</v>
      </c>
      <c r="I342" s="55">
        <f t="shared" si="104"/>
        <v>0</v>
      </c>
      <c r="J342" s="55">
        <f t="shared" si="104"/>
        <v>0</v>
      </c>
      <c r="K342" s="55">
        <f t="shared" si="104"/>
        <v>0</v>
      </c>
    </row>
    <row r="343" spans="1:11" s="4" customFormat="1" ht="21.75" customHeight="1">
      <c r="A343" s="83"/>
      <c r="B343" s="106"/>
      <c r="C343" s="54" t="s">
        <v>3</v>
      </c>
      <c r="D343" s="55">
        <f t="shared" si="102"/>
        <v>0</v>
      </c>
      <c r="E343" s="55">
        <f>E348</f>
        <v>0</v>
      </c>
      <c r="F343" s="55">
        <f aca="true" t="shared" si="105" ref="F343:K343">F348</f>
        <v>0</v>
      </c>
      <c r="G343" s="55">
        <f t="shared" si="105"/>
        <v>0</v>
      </c>
      <c r="H343" s="55">
        <f t="shared" si="105"/>
        <v>0</v>
      </c>
      <c r="I343" s="55">
        <f t="shared" si="105"/>
        <v>0</v>
      </c>
      <c r="J343" s="55">
        <f t="shared" si="105"/>
        <v>0</v>
      </c>
      <c r="K343" s="55">
        <f t="shared" si="105"/>
        <v>0</v>
      </c>
    </row>
    <row r="344" spans="1:11" s="4" customFormat="1" ht="30.75" customHeight="1">
      <c r="A344" s="83"/>
      <c r="B344" s="106"/>
      <c r="C344" s="54" t="s">
        <v>19</v>
      </c>
      <c r="D344" s="55">
        <f t="shared" si="102"/>
        <v>405</v>
      </c>
      <c r="E344" s="55">
        <f>E349</f>
        <v>0</v>
      </c>
      <c r="F344" s="55">
        <f aca="true" t="shared" si="106" ref="F344:K344">F349</f>
        <v>0</v>
      </c>
      <c r="G344" s="55">
        <f t="shared" si="106"/>
        <v>0</v>
      </c>
      <c r="H344" s="55">
        <f t="shared" si="106"/>
        <v>0</v>
      </c>
      <c r="I344" s="55">
        <f t="shared" si="106"/>
        <v>135</v>
      </c>
      <c r="J344" s="55">
        <f t="shared" si="106"/>
        <v>135</v>
      </c>
      <c r="K344" s="55">
        <f t="shared" si="106"/>
        <v>135</v>
      </c>
    </row>
    <row r="345" spans="1:11" s="4" customFormat="1" ht="24.75" customHeight="1">
      <c r="A345" s="83"/>
      <c r="B345" s="107"/>
      <c r="C345" s="54" t="s">
        <v>9</v>
      </c>
      <c r="D345" s="55">
        <f t="shared" si="102"/>
        <v>0</v>
      </c>
      <c r="E345" s="55">
        <f>E350</f>
        <v>0</v>
      </c>
      <c r="F345" s="55">
        <f aca="true" t="shared" si="107" ref="F345:K345">F350</f>
        <v>0</v>
      </c>
      <c r="G345" s="55">
        <f t="shared" si="107"/>
        <v>0</v>
      </c>
      <c r="H345" s="55">
        <f t="shared" si="107"/>
        <v>0</v>
      </c>
      <c r="I345" s="55">
        <f t="shared" si="107"/>
        <v>0</v>
      </c>
      <c r="J345" s="55">
        <f t="shared" si="107"/>
        <v>0</v>
      </c>
      <c r="K345" s="55">
        <f t="shared" si="107"/>
        <v>0</v>
      </c>
    </row>
    <row r="346" spans="1:11" s="4" customFormat="1" ht="21" customHeight="1">
      <c r="A346" s="83" t="s">
        <v>51</v>
      </c>
      <c r="B346" s="105" t="s">
        <v>29</v>
      </c>
      <c r="C346" s="54" t="s">
        <v>4</v>
      </c>
      <c r="D346" s="55">
        <f t="shared" si="102"/>
        <v>405</v>
      </c>
      <c r="E346" s="55">
        <f>SUM(E347:E350)</f>
        <v>0</v>
      </c>
      <c r="F346" s="55">
        <f aca="true" t="shared" si="108" ref="F346:K346">SUM(F347:F350)</f>
        <v>0</v>
      </c>
      <c r="G346" s="55">
        <f t="shared" si="108"/>
        <v>0</v>
      </c>
      <c r="H346" s="55">
        <f t="shared" si="108"/>
        <v>0</v>
      </c>
      <c r="I346" s="55">
        <f t="shared" si="108"/>
        <v>135</v>
      </c>
      <c r="J346" s="55">
        <f t="shared" si="108"/>
        <v>135</v>
      </c>
      <c r="K346" s="55">
        <f t="shared" si="108"/>
        <v>135</v>
      </c>
    </row>
    <row r="347" spans="1:11" s="4" customFormat="1" ht="29.25" customHeight="1">
      <c r="A347" s="83"/>
      <c r="B347" s="106"/>
      <c r="C347" s="54" t="s">
        <v>2</v>
      </c>
      <c r="D347" s="55">
        <f t="shared" si="102"/>
        <v>0</v>
      </c>
      <c r="E347" s="55"/>
      <c r="F347" s="55"/>
      <c r="G347" s="55"/>
      <c r="H347" s="55"/>
      <c r="I347" s="55"/>
      <c r="J347" s="55"/>
      <c r="K347" s="55"/>
    </row>
    <row r="348" spans="1:11" s="4" customFormat="1" ht="20.25" customHeight="1">
      <c r="A348" s="83"/>
      <c r="B348" s="106"/>
      <c r="C348" s="54" t="s">
        <v>3</v>
      </c>
      <c r="D348" s="55">
        <f t="shared" si="102"/>
        <v>0</v>
      </c>
      <c r="E348" s="55"/>
      <c r="F348" s="55"/>
      <c r="G348" s="55"/>
      <c r="H348" s="55"/>
      <c r="I348" s="55"/>
      <c r="J348" s="55"/>
      <c r="K348" s="55"/>
    </row>
    <row r="349" spans="1:11" s="4" customFormat="1" ht="41.25" customHeight="1">
      <c r="A349" s="83"/>
      <c r="B349" s="106"/>
      <c r="C349" s="54" t="s">
        <v>19</v>
      </c>
      <c r="D349" s="55">
        <f t="shared" si="102"/>
        <v>405</v>
      </c>
      <c r="E349" s="55"/>
      <c r="F349" s="55"/>
      <c r="G349" s="55"/>
      <c r="H349" s="55"/>
      <c r="I349" s="55">
        <v>135</v>
      </c>
      <c r="J349" s="55">
        <v>135</v>
      </c>
      <c r="K349" s="55">
        <v>135</v>
      </c>
    </row>
    <row r="350" spans="1:11" s="4" customFormat="1" ht="27" customHeight="1">
      <c r="A350" s="83"/>
      <c r="B350" s="107"/>
      <c r="C350" s="54" t="s">
        <v>9</v>
      </c>
      <c r="D350" s="55">
        <f t="shared" si="102"/>
        <v>0</v>
      </c>
      <c r="E350" s="55"/>
      <c r="F350" s="55"/>
      <c r="G350" s="55"/>
      <c r="H350" s="55"/>
      <c r="I350" s="55"/>
      <c r="J350" s="55"/>
      <c r="K350" s="55"/>
    </row>
    <row r="351" spans="1:11" s="4" customFormat="1" ht="21" customHeight="1">
      <c r="A351" s="83" t="s">
        <v>107</v>
      </c>
      <c r="B351" s="105" t="s">
        <v>206</v>
      </c>
      <c r="C351" s="54" t="s">
        <v>4</v>
      </c>
      <c r="D351" s="55">
        <f t="shared" si="102"/>
        <v>6800300.16</v>
      </c>
      <c r="E351" s="55">
        <f>E352+E353+E354+E355</f>
        <v>480051.4</v>
      </c>
      <c r="F351" s="55">
        <f aca="true" t="shared" si="109" ref="F351:K351">F352+F353+F354+F355</f>
        <v>537066.76</v>
      </c>
      <c r="G351" s="55">
        <f t="shared" si="109"/>
        <v>663297</v>
      </c>
      <c r="H351" s="55">
        <f t="shared" si="109"/>
        <v>938618</v>
      </c>
      <c r="I351" s="55">
        <f t="shared" si="109"/>
        <v>1770301</v>
      </c>
      <c r="J351" s="55">
        <f t="shared" si="109"/>
        <v>1698683</v>
      </c>
      <c r="K351" s="55">
        <f t="shared" si="109"/>
        <v>712283</v>
      </c>
    </row>
    <row r="352" spans="1:11" s="4" customFormat="1" ht="30" customHeight="1">
      <c r="A352" s="83"/>
      <c r="B352" s="106"/>
      <c r="C352" s="54" t="s">
        <v>2</v>
      </c>
      <c r="D352" s="55">
        <f t="shared" si="102"/>
        <v>2320490.46</v>
      </c>
      <c r="E352" s="55">
        <f aca="true" t="shared" si="110" ref="E352:K355">E357+E417+E432+E437</f>
        <v>101689.3</v>
      </c>
      <c r="F352" s="55">
        <f t="shared" si="110"/>
        <v>2591.16</v>
      </c>
      <c r="G352" s="55">
        <f t="shared" si="110"/>
        <v>122500</v>
      </c>
      <c r="H352" s="55">
        <f t="shared" si="110"/>
        <v>150000</v>
      </c>
      <c r="I352" s="55">
        <f t="shared" si="110"/>
        <v>823510</v>
      </c>
      <c r="J352" s="55">
        <f t="shared" si="110"/>
        <v>820200</v>
      </c>
      <c r="K352" s="55">
        <f t="shared" si="110"/>
        <v>300000</v>
      </c>
    </row>
    <row r="353" spans="1:11" s="4" customFormat="1" ht="20.25" customHeight="1">
      <c r="A353" s="83"/>
      <c r="B353" s="106"/>
      <c r="C353" s="54" t="s">
        <v>3</v>
      </c>
      <c r="D353" s="55">
        <f t="shared" si="102"/>
        <v>1799813</v>
      </c>
      <c r="E353" s="55">
        <f t="shared" si="110"/>
        <v>156977.1</v>
      </c>
      <c r="F353" s="55">
        <f t="shared" si="110"/>
        <v>68</v>
      </c>
      <c r="G353" s="55">
        <f t="shared" si="110"/>
        <v>253298</v>
      </c>
      <c r="H353" s="55">
        <f t="shared" si="110"/>
        <v>441187</v>
      </c>
      <c r="I353" s="55">
        <f t="shared" si="110"/>
        <v>442152.5</v>
      </c>
      <c r="J353" s="55">
        <f t="shared" si="110"/>
        <v>356130.4</v>
      </c>
      <c r="K353" s="55">
        <f t="shared" si="110"/>
        <v>150000</v>
      </c>
    </row>
    <row r="354" spans="1:11" s="4" customFormat="1" ht="35.25" customHeight="1">
      <c r="A354" s="83"/>
      <c r="B354" s="106"/>
      <c r="C354" s="54" t="s">
        <v>19</v>
      </c>
      <c r="D354" s="55">
        <f t="shared" si="102"/>
        <v>2679996.7</v>
      </c>
      <c r="E354" s="55">
        <f t="shared" si="110"/>
        <v>221385</v>
      </c>
      <c r="F354" s="55">
        <f t="shared" si="110"/>
        <v>534407.6</v>
      </c>
      <c r="G354" s="55">
        <f t="shared" si="110"/>
        <v>287499</v>
      </c>
      <c r="H354" s="55">
        <f t="shared" si="110"/>
        <v>347431</v>
      </c>
      <c r="I354" s="55">
        <f t="shared" si="110"/>
        <v>504638.5</v>
      </c>
      <c r="J354" s="55">
        <f t="shared" si="110"/>
        <v>522352.6</v>
      </c>
      <c r="K354" s="55">
        <f t="shared" si="110"/>
        <v>262283</v>
      </c>
    </row>
    <row r="355" spans="1:11" s="4" customFormat="1" ht="21" customHeight="1">
      <c r="A355" s="83"/>
      <c r="B355" s="107"/>
      <c r="C355" s="54" t="s">
        <v>9</v>
      </c>
      <c r="D355" s="55">
        <f t="shared" si="102"/>
        <v>0</v>
      </c>
      <c r="E355" s="55">
        <f t="shared" si="110"/>
        <v>0</v>
      </c>
      <c r="F355" s="55">
        <f t="shared" si="110"/>
        <v>0</v>
      </c>
      <c r="G355" s="55">
        <f t="shared" si="110"/>
        <v>0</v>
      </c>
      <c r="H355" s="55">
        <f t="shared" si="110"/>
        <v>0</v>
      </c>
      <c r="I355" s="55">
        <f t="shared" si="110"/>
        <v>0</v>
      </c>
      <c r="J355" s="55">
        <f t="shared" si="110"/>
        <v>0</v>
      </c>
      <c r="K355" s="55">
        <f t="shared" si="110"/>
        <v>0</v>
      </c>
    </row>
    <row r="356" spans="1:11" s="4" customFormat="1" ht="30.75" customHeight="1">
      <c r="A356" s="83" t="s">
        <v>53</v>
      </c>
      <c r="B356" s="105" t="s">
        <v>265</v>
      </c>
      <c r="C356" s="54" t="s">
        <v>4</v>
      </c>
      <c r="D356" s="55">
        <f t="shared" si="102"/>
        <v>5909818.6</v>
      </c>
      <c r="E356" s="55">
        <f>E357+E358+E359+E360</f>
        <v>297588</v>
      </c>
      <c r="F356" s="55">
        <f aca="true" t="shared" si="111" ref="F356:K356">F357+F358+F359+F360</f>
        <v>493076.6</v>
      </c>
      <c r="G356" s="55">
        <f t="shared" si="111"/>
        <v>574736</v>
      </c>
      <c r="H356" s="55">
        <f t="shared" si="111"/>
        <v>700000</v>
      </c>
      <c r="I356" s="55">
        <f t="shared" si="111"/>
        <v>1658018</v>
      </c>
      <c r="J356" s="55">
        <f t="shared" si="111"/>
        <v>1586400</v>
      </c>
      <c r="K356" s="55">
        <f t="shared" si="111"/>
        <v>600000</v>
      </c>
    </row>
    <row r="357" spans="1:11" s="4" customFormat="1" ht="28.5" customHeight="1">
      <c r="A357" s="83"/>
      <c r="B357" s="106"/>
      <c r="C357" s="54" t="s">
        <v>2</v>
      </c>
      <c r="D357" s="55">
        <f t="shared" si="102"/>
        <v>2310580</v>
      </c>
      <c r="E357" s="55">
        <f>E362+E367+E372+E377+E382+E387+E392+E397+E402+E407+E412</f>
        <v>94370</v>
      </c>
      <c r="F357" s="55">
        <f aca="true" t="shared" si="112" ref="F357:K357">F362+F367+F372+F377+F382+F387+F392+F397+F402+F407+F412</f>
        <v>0</v>
      </c>
      <c r="G357" s="55">
        <f t="shared" si="112"/>
        <v>122500</v>
      </c>
      <c r="H357" s="55">
        <f t="shared" si="112"/>
        <v>150000</v>
      </c>
      <c r="I357" s="55">
        <f t="shared" si="112"/>
        <v>823510</v>
      </c>
      <c r="J357" s="55">
        <f t="shared" si="112"/>
        <v>820200</v>
      </c>
      <c r="K357" s="55">
        <f t="shared" si="112"/>
        <v>300000</v>
      </c>
    </row>
    <row r="358" spans="1:11" s="4" customFormat="1" ht="24" customHeight="1">
      <c r="A358" s="83"/>
      <c r="B358" s="106"/>
      <c r="C358" s="54" t="s">
        <v>3</v>
      </c>
      <c r="D358" s="55">
        <f t="shared" si="102"/>
        <v>1657732.9</v>
      </c>
      <c r="E358" s="55">
        <f aca="true" t="shared" si="113" ref="E358:K360">E363+E368+E373+E378+E383+E388+E393+E398+E403+E408+E413</f>
        <v>112802</v>
      </c>
      <c r="F358" s="55">
        <f t="shared" si="113"/>
        <v>0</v>
      </c>
      <c r="G358" s="55">
        <f t="shared" si="113"/>
        <v>253298</v>
      </c>
      <c r="H358" s="55">
        <f t="shared" si="113"/>
        <v>343350</v>
      </c>
      <c r="I358" s="55">
        <f t="shared" si="113"/>
        <v>442152.5</v>
      </c>
      <c r="J358" s="55">
        <f t="shared" si="113"/>
        <v>356130.4</v>
      </c>
      <c r="K358" s="55">
        <f t="shared" si="113"/>
        <v>150000</v>
      </c>
    </row>
    <row r="359" spans="1:11" s="4" customFormat="1" ht="51.75" customHeight="1">
      <c r="A359" s="83"/>
      <c r="B359" s="106"/>
      <c r="C359" s="54" t="s">
        <v>19</v>
      </c>
      <c r="D359" s="55">
        <f t="shared" si="102"/>
        <v>1941505.7</v>
      </c>
      <c r="E359" s="55">
        <f t="shared" si="113"/>
        <v>90416</v>
      </c>
      <c r="F359" s="55">
        <f t="shared" si="113"/>
        <v>493076.6</v>
      </c>
      <c r="G359" s="55">
        <f t="shared" si="113"/>
        <v>198938</v>
      </c>
      <c r="H359" s="55">
        <f t="shared" si="113"/>
        <v>206650</v>
      </c>
      <c r="I359" s="55">
        <f t="shared" si="113"/>
        <v>392355.5</v>
      </c>
      <c r="J359" s="55">
        <f t="shared" si="113"/>
        <v>410069.6</v>
      </c>
      <c r="K359" s="55">
        <f t="shared" si="113"/>
        <v>150000</v>
      </c>
    </row>
    <row r="360" spans="1:11" s="4" customFormat="1" ht="18.75" customHeight="1">
      <c r="A360" s="83"/>
      <c r="B360" s="107"/>
      <c r="C360" s="54" t="s">
        <v>9</v>
      </c>
      <c r="D360" s="55">
        <f t="shared" si="102"/>
        <v>0</v>
      </c>
      <c r="E360" s="55">
        <f t="shared" si="113"/>
        <v>0</v>
      </c>
      <c r="F360" s="55">
        <f t="shared" si="113"/>
        <v>0</v>
      </c>
      <c r="G360" s="55">
        <f t="shared" si="113"/>
        <v>0</v>
      </c>
      <c r="H360" s="55">
        <f t="shared" si="113"/>
        <v>0</v>
      </c>
      <c r="I360" s="55">
        <f t="shared" si="113"/>
        <v>0</v>
      </c>
      <c r="J360" s="55">
        <f t="shared" si="113"/>
        <v>0</v>
      </c>
      <c r="K360" s="55">
        <f t="shared" si="113"/>
        <v>0</v>
      </c>
    </row>
    <row r="361" spans="1:11" s="5" customFormat="1" ht="19.5" customHeight="1">
      <c r="A361" s="84" t="s">
        <v>108</v>
      </c>
      <c r="B361" s="105" t="s">
        <v>221</v>
      </c>
      <c r="C361" s="54" t="s">
        <v>4</v>
      </c>
      <c r="D361" s="55">
        <f t="shared" si="102"/>
        <v>771940.3</v>
      </c>
      <c r="E361" s="55">
        <f>E362+E363+E364+E365</f>
        <v>279487</v>
      </c>
      <c r="F361" s="55">
        <f aca="true" t="shared" si="114" ref="F361:K361">F362+F363+F364+F365</f>
        <v>227717.3</v>
      </c>
      <c r="G361" s="55">
        <f>G362+G363+G364+G365</f>
        <v>264736</v>
      </c>
      <c r="H361" s="55">
        <f>H362+H363+H364+H365</f>
        <v>0</v>
      </c>
      <c r="I361" s="55">
        <f t="shared" si="114"/>
        <v>0</v>
      </c>
      <c r="J361" s="55">
        <f t="shared" si="114"/>
        <v>0</v>
      </c>
      <c r="K361" s="55">
        <f t="shared" si="114"/>
        <v>0</v>
      </c>
    </row>
    <row r="362" spans="1:11" s="5" customFormat="1" ht="27" customHeight="1">
      <c r="A362" s="85"/>
      <c r="B362" s="106"/>
      <c r="C362" s="54" t="s">
        <v>2</v>
      </c>
      <c r="D362" s="55">
        <f t="shared" si="102"/>
        <v>94370</v>
      </c>
      <c r="E362" s="55">
        <v>94370</v>
      </c>
      <c r="F362" s="55"/>
      <c r="G362" s="55"/>
      <c r="H362" s="55"/>
      <c r="I362" s="55"/>
      <c r="J362" s="55"/>
      <c r="K362" s="55"/>
    </row>
    <row r="363" spans="1:11" s="5" customFormat="1" ht="20.25" customHeight="1">
      <c r="A363" s="85"/>
      <c r="B363" s="106"/>
      <c r="C363" s="54" t="s">
        <v>3</v>
      </c>
      <c r="D363" s="55">
        <f t="shared" si="102"/>
        <v>239270</v>
      </c>
      <c r="E363" s="55">
        <v>103002</v>
      </c>
      <c r="F363" s="55"/>
      <c r="G363" s="55">
        <v>136268</v>
      </c>
      <c r="H363" s="55"/>
      <c r="I363" s="55"/>
      <c r="J363" s="55"/>
      <c r="K363" s="55"/>
    </row>
    <row r="364" spans="1:11" s="5" customFormat="1" ht="42.75" customHeight="1">
      <c r="A364" s="85"/>
      <c r="B364" s="106"/>
      <c r="C364" s="54" t="s">
        <v>19</v>
      </c>
      <c r="D364" s="55">
        <f>E364+F364+H364+G364+I364+J364+K364</f>
        <v>438300.3</v>
      </c>
      <c r="E364" s="55">
        <v>82115</v>
      </c>
      <c r="F364" s="55">
        <f>135413+148040.3-45000-10736</f>
        <v>227717.3</v>
      </c>
      <c r="G364" s="66">
        <f>72732+45000+10736</f>
        <v>128468</v>
      </c>
      <c r="H364" s="55"/>
      <c r="I364" s="55"/>
      <c r="J364" s="55"/>
      <c r="K364" s="55"/>
    </row>
    <row r="365" spans="1:11" s="5" customFormat="1" ht="21" customHeight="1">
      <c r="A365" s="86"/>
      <c r="B365" s="107"/>
      <c r="C365" s="54" t="s">
        <v>9</v>
      </c>
      <c r="D365" s="55">
        <f t="shared" si="102"/>
        <v>0</v>
      </c>
      <c r="E365" s="55"/>
      <c r="F365" s="55"/>
      <c r="G365" s="55"/>
      <c r="H365" s="55"/>
      <c r="I365" s="55"/>
      <c r="J365" s="55"/>
      <c r="K365" s="55"/>
    </row>
    <row r="366" spans="1:11" s="5" customFormat="1" ht="19.5" customHeight="1">
      <c r="A366" s="84" t="s">
        <v>109</v>
      </c>
      <c r="B366" s="105" t="s">
        <v>156</v>
      </c>
      <c r="C366" s="54" t="s">
        <v>4</v>
      </c>
      <c r="D366" s="55">
        <f t="shared" si="102"/>
        <v>283460.3</v>
      </c>
      <c r="E366" s="55">
        <f>E367+E368+E369+E370</f>
        <v>18101</v>
      </c>
      <c r="F366" s="55">
        <f aca="true" t="shared" si="115" ref="F366:K366">F367+F368+F369+F370</f>
        <v>265359.3</v>
      </c>
      <c r="G366" s="55">
        <f t="shared" si="115"/>
        <v>0</v>
      </c>
      <c r="H366" s="55">
        <f t="shared" si="115"/>
        <v>0</v>
      </c>
      <c r="I366" s="55">
        <f t="shared" si="115"/>
        <v>0</v>
      </c>
      <c r="J366" s="55">
        <f t="shared" si="115"/>
        <v>0</v>
      </c>
      <c r="K366" s="55">
        <f t="shared" si="115"/>
        <v>0</v>
      </c>
    </row>
    <row r="367" spans="1:11" s="5" customFormat="1" ht="29.25" customHeight="1">
      <c r="A367" s="85"/>
      <c r="B367" s="106"/>
      <c r="C367" s="54" t="s">
        <v>2</v>
      </c>
      <c r="D367" s="55">
        <f t="shared" si="102"/>
        <v>0</v>
      </c>
      <c r="E367" s="55"/>
      <c r="F367" s="55"/>
      <c r="G367" s="55"/>
      <c r="H367" s="55"/>
      <c r="I367" s="55"/>
      <c r="J367" s="55"/>
      <c r="K367" s="55"/>
    </row>
    <row r="368" spans="1:11" s="5" customFormat="1" ht="16.5" customHeight="1">
      <c r="A368" s="85"/>
      <c r="B368" s="106"/>
      <c r="C368" s="54" t="s">
        <v>3</v>
      </c>
      <c r="D368" s="55">
        <f t="shared" si="102"/>
        <v>9800</v>
      </c>
      <c r="E368" s="55">
        <v>9800</v>
      </c>
      <c r="F368" s="55"/>
      <c r="G368" s="55"/>
      <c r="H368" s="55"/>
      <c r="I368" s="55"/>
      <c r="J368" s="55"/>
      <c r="K368" s="55"/>
    </row>
    <row r="369" spans="1:11" s="5" customFormat="1" ht="30">
      <c r="A369" s="85"/>
      <c r="B369" s="106"/>
      <c r="C369" s="54" t="s">
        <v>19</v>
      </c>
      <c r="D369" s="55">
        <f t="shared" si="102"/>
        <v>273660.3</v>
      </c>
      <c r="E369" s="55">
        <v>8301</v>
      </c>
      <c r="F369" s="55">
        <f>98990+121369.3+45000</f>
        <v>265359.3</v>
      </c>
      <c r="G369" s="55"/>
      <c r="H369" s="55"/>
      <c r="I369" s="55"/>
      <c r="J369" s="55"/>
      <c r="K369" s="55"/>
    </row>
    <row r="370" spans="1:11" s="5" customFormat="1" ht="27" customHeight="1">
      <c r="A370" s="86"/>
      <c r="B370" s="107"/>
      <c r="C370" s="54" t="s">
        <v>9</v>
      </c>
      <c r="D370" s="55">
        <f t="shared" si="102"/>
        <v>0</v>
      </c>
      <c r="E370" s="55"/>
      <c r="F370" s="55"/>
      <c r="G370" s="55"/>
      <c r="H370" s="55"/>
      <c r="I370" s="55"/>
      <c r="J370" s="55"/>
      <c r="K370" s="55"/>
    </row>
    <row r="371" spans="1:11" s="5" customFormat="1" ht="22.5" customHeight="1">
      <c r="A371" s="84" t="s">
        <v>110</v>
      </c>
      <c r="B371" s="105" t="s">
        <v>157</v>
      </c>
      <c r="C371" s="54" t="s">
        <v>4</v>
      </c>
      <c r="D371" s="55">
        <f t="shared" si="102"/>
        <v>440000</v>
      </c>
      <c r="E371" s="55">
        <f>E372+E373+E374+E375</f>
        <v>0</v>
      </c>
      <c r="F371" s="55">
        <f aca="true" t="shared" si="116" ref="F371:K371">F372+F373+F374+F375</f>
        <v>0</v>
      </c>
      <c r="G371" s="55">
        <f t="shared" si="116"/>
        <v>0</v>
      </c>
      <c r="H371" s="55">
        <f t="shared" si="116"/>
        <v>0</v>
      </c>
      <c r="I371" s="55">
        <f t="shared" si="116"/>
        <v>200000</v>
      </c>
      <c r="J371" s="55">
        <f t="shared" si="116"/>
        <v>240000</v>
      </c>
      <c r="K371" s="55">
        <f t="shared" si="116"/>
        <v>0</v>
      </c>
    </row>
    <row r="372" spans="1:11" s="5" customFormat="1" ht="27" customHeight="1">
      <c r="A372" s="85"/>
      <c r="B372" s="106"/>
      <c r="C372" s="54" t="s">
        <v>2</v>
      </c>
      <c r="D372" s="55">
        <f t="shared" si="102"/>
        <v>220000</v>
      </c>
      <c r="E372" s="55"/>
      <c r="F372" s="55"/>
      <c r="G372" s="55"/>
      <c r="H372" s="55"/>
      <c r="I372" s="55">
        <v>100000</v>
      </c>
      <c r="J372" s="55">
        <v>120000</v>
      </c>
      <c r="K372" s="55"/>
    </row>
    <row r="373" spans="1:11" s="5" customFormat="1" ht="18.75" customHeight="1">
      <c r="A373" s="85"/>
      <c r="B373" s="106"/>
      <c r="C373" s="54" t="s">
        <v>3</v>
      </c>
      <c r="D373" s="55">
        <f t="shared" si="102"/>
        <v>110000</v>
      </c>
      <c r="E373" s="55"/>
      <c r="F373" s="55"/>
      <c r="G373" s="55"/>
      <c r="H373" s="55"/>
      <c r="I373" s="55">
        <v>50000</v>
      </c>
      <c r="J373" s="55">
        <v>60000</v>
      </c>
      <c r="K373" s="55"/>
    </row>
    <row r="374" spans="1:11" s="5" customFormat="1" ht="45" customHeight="1">
      <c r="A374" s="85"/>
      <c r="B374" s="106"/>
      <c r="C374" s="54" t="s">
        <v>19</v>
      </c>
      <c r="D374" s="55">
        <f t="shared" si="102"/>
        <v>110000</v>
      </c>
      <c r="E374" s="55"/>
      <c r="F374" s="55"/>
      <c r="G374" s="55"/>
      <c r="H374" s="55"/>
      <c r="I374" s="55">
        <v>50000</v>
      </c>
      <c r="J374" s="55">
        <v>60000</v>
      </c>
      <c r="K374" s="55"/>
    </row>
    <row r="375" spans="1:11" s="5" customFormat="1" ht="26.25" customHeight="1">
      <c r="A375" s="86"/>
      <c r="B375" s="107"/>
      <c r="C375" s="54" t="s">
        <v>9</v>
      </c>
      <c r="D375" s="55">
        <f t="shared" si="102"/>
        <v>0</v>
      </c>
      <c r="E375" s="55"/>
      <c r="F375" s="55"/>
      <c r="G375" s="55"/>
      <c r="H375" s="55"/>
      <c r="I375" s="55"/>
      <c r="J375" s="55"/>
      <c r="K375" s="55"/>
    </row>
    <row r="376" spans="1:11" s="5" customFormat="1" ht="21" customHeight="1">
      <c r="A376" s="84" t="s">
        <v>111</v>
      </c>
      <c r="B376" s="105" t="s">
        <v>266</v>
      </c>
      <c r="C376" s="54" t="s">
        <v>4</v>
      </c>
      <c r="D376" s="55">
        <f t="shared" si="102"/>
        <v>480000</v>
      </c>
      <c r="E376" s="55">
        <f>E377+E378+E379+E380</f>
        <v>0</v>
      </c>
      <c r="F376" s="55">
        <f aca="true" t="shared" si="117" ref="F376:K376">F377+F378+F379+F380</f>
        <v>0</v>
      </c>
      <c r="G376" s="55">
        <f t="shared" si="117"/>
        <v>0</v>
      </c>
      <c r="H376" s="55">
        <f t="shared" si="117"/>
        <v>0</v>
      </c>
      <c r="I376" s="55">
        <f t="shared" si="117"/>
        <v>240000</v>
      </c>
      <c r="J376" s="55">
        <f t="shared" si="117"/>
        <v>240000</v>
      </c>
      <c r="K376" s="55">
        <f t="shared" si="117"/>
        <v>0</v>
      </c>
    </row>
    <row r="377" spans="1:11" s="5" customFormat="1" ht="26.25" customHeight="1">
      <c r="A377" s="85"/>
      <c r="B377" s="106"/>
      <c r="C377" s="54" t="s">
        <v>2</v>
      </c>
      <c r="D377" s="55">
        <f t="shared" si="102"/>
        <v>240000</v>
      </c>
      <c r="E377" s="55"/>
      <c r="F377" s="55"/>
      <c r="G377" s="55"/>
      <c r="H377" s="55"/>
      <c r="I377" s="55">
        <v>120000</v>
      </c>
      <c r="J377" s="55">
        <v>120000</v>
      </c>
      <c r="K377" s="55"/>
    </row>
    <row r="378" spans="1:11" s="5" customFormat="1" ht="15.75" customHeight="1">
      <c r="A378" s="85"/>
      <c r="B378" s="106"/>
      <c r="C378" s="54" t="s">
        <v>3</v>
      </c>
      <c r="D378" s="55">
        <f t="shared" si="102"/>
        <v>120000</v>
      </c>
      <c r="E378" s="55"/>
      <c r="F378" s="55"/>
      <c r="G378" s="55"/>
      <c r="H378" s="55"/>
      <c r="I378" s="55">
        <v>60000</v>
      </c>
      <c r="J378" s="55">
        <v>60000</v>
      </c>
      <c r="K378" s="55"/>
    </row>
    <row r="379" spans="1:11" s="5" customFormat="1" ht="45.75" customHeight="1">
      <c r="A379" s="85"/>
      <c r="B379" s="106"/>
      <c r="C379" s="54" t="s">
        <v>19</v>
      </c>
      <c r="D379" s="55">
        <f t="shared" si="102"/>
        <v>120000</v>
      </c>
      <c r="E379" s="55"/>
      <c r="F379" s="55"/>
      <c r="G379" s="55"/>
      <c r="H379" s="55"/>
      <c r="I379" s="55">
        <v>60000</v>
      </c>
      <c r="J379" s="55">
        <v>60000</v>
      </c>
      <c r="K379" s="55"/>
    </row>
    <row r="380" spans="1:11" s="5" customFormat="1" ht="26.25" customHeight="1">
      <c r="A380" s="86"/>
      <c r="B380" s="107"/>
      <c r="C380" s="54" t="s">
        <v>9</v>
      </c>
      <c r="D380" s="55">
        <f t="shared" si="102"/>
        <v>0</v>
      </c>
      <c r="E380" s="55"/>
      <c r="F380" s="55"/>
      <c r="G380" s="55"/>
      <c r="H380" s="55"/>
      <c r="I380" s="55"/>
      <c r="J380" s="55"/>
      <c r="K380" s="55"/>
    </row>
    <row r="381" spans="1:11" s="5" customFormat="1" ht="22.5" customHeight="1">
      <c r="A381" s="84" t="s">
        <v>112</v>
      </c>
      <c r="B381" s="105" t="s">
        <v>222</v>
      </c>
      <c r="C381" s="54" t="s">
        <v>4</v>
      </c>
      <c r="D381" s="55">
        <f t="shared" si="102"/>
        <v>426000</v>
      </c>
      <c r="E381" s="55">
        <f>E382+E383+E384+E385</f>
        <v>0</v>
      </c>
      <c r="F381" s="55">
        <f aca="true" t="shared" si="118" ref="F381:K381">F382+F383+F384+F385</f>
        <v>0</v>
      </c>
      <c r="G381" s="55">
        <f t="shared" si="118"/>
        <v>0</v>
      </c>
      <c r="H381" s="55">
        <f t="shared" si="118"/>
        <v>0</v>
      </c>
      <c r="I381" s="55">
        <f t="shared" si="118"/>
        <v>240000</v>
      </c>
      <c r="J381" s="55">
        <f t="shared" si="118"/>
        <v>186000</v>
      </c>
      <c r="K381" s="55">
        <f t="shared" si="118"/>
        <v>0</v>
      </c>
    </row>
    <row r="382" spans="1:11" s="5" customFormat="1" ht="27" customHeight="1">
      <c r="A382" s="85"/>
      <c r="B382" s="106"/>
      <c r="C382" s="54" t="s">
        <v>2</v>
      </c>
      <c r="D382" s="55">
        <f t="shared" si="102"/>
        <v>240000</v>
      </c>
      <c r="E382" s="55"/>
      <c r="F382" s="55"/>
      <c r="G382" s="55"/>
      <c r="H382" s="55"/>
      <c r="I382" s="55">
        <v>120000</v>
      </c>
      <c r="J382" s="55">
        <v>120000</v>
      </c>
      <c r="K382" s="55"/>
    </row>
    <row r="383" spans="1:11" s="5" customFormat="1" ht="21.75" customHeight="1">
      <c r="A383" s="85"/>
      <c r="B383" s="106"/>
      <c r="C383" s="54" t="s">
        <v>3</v>
      </c>
      <c r="D383" s="55">
        <f t="shared" si="102"/>
        <v>66000</v>
      </c>
      <c r="E383" s="55"/>
      <c r="F383" s="55"/>
      <c r="G383" s="55"/>
      <c r="H383" s="55"/>
      <c r="I383" s="55">
        <v>60000</v>
      </c>
      <c r="J383" s="55">
        <v>6000</v>
      </c>
      <c r="K383" s="55"/>
    </row>
    <row r="384" spans="1:11" s="5" customFormat="1" ht="45.75" customHeight="1">
      <c r="A384" s="85"/>
      <c r="B384" s="106"/>
      <c r="C384" s="54" t="s">
        <v>19</v>
      </c>
      <c r="D384" s="55">
        <f t="shared" si="102"/>
        <v>120000</v>
      </c>
      <c r="E384" s="55"/>
      <c r="F384" s="55"/>
      <c r="G384" s="55"/>
      <c r="H384" s="55"/>
      <c r="I384" s="55">
        <v>60000</v>
      </c>
      <c r="J384" s="55">
        <v>60000</v>
      </c>
      <c r="K384" s="55"/>
    </row>
    <row r="385" spans="1:11" s="5" customFormat="1" ht="28.5" customHeight="1">
      <c r="A385" s="86"/>
      <c r="B385" s="107"/>
      <c r="C385" s="54" t="s">
        <v>9</v>
      </c>
      <c r="D385" s="55">
        <f t="shared" si="102"/>
        <v>0</v>
      </c>
      <c r="E385" s="55"/>
      <c r="F385" s="55"/>
      <c r="G385" s="55"/>
      <c r="H385" s="55"/>
      <c r="I385" s="55"/>
      <c r="J385" s="55"/>
      <c r="K385" s="55"/>
    </row>
    <row r="386" spans="1:12" s="5" customFormat="1" ht="18.75" customHeight="1">
      <c r="A386" s="84" t="s">
        <v>113</v>
      </c>
      <c r="B386" s="105" t="s">
        <v>207</v>
      </c>
      <c r="C386" s="54" t="s">
        <v>4</v>
      </c>
      <c r="D386" s="55">
        <f t="shared" si="102"/>
        <v>720000</v>
      </c>
      <c r="E386" s="55">
        <f>E387+E388+E389+E390</f>
        <v>0</v>
      </c>
      <c r="F386" s="55">
        <f aca="true" t="shared" si="119" ref="F386:K386">F387+F388+F389+F390</f>
        <v>0</v>
      </c>
      <c r="G386" s="55">
        <f t="shared" si="119"/>
        <v>0</v>
      </c>
      <c r="H386" s="55">
        <f t="shared" si="119"/>
        <v>0</v>
      </c>
      <c r="I386" s="55">
        <f t="shared" si="119"/>
        <v>240000</v>
      </c>
      <c r="J386" s="55">
        <f t="shared" si="119"/>
        <v>240000</v>
      </c>
      <c r="K386" s="55">
        <f t="shared" si="119"/>
        <v>240000</v>
      </c>
      <c r="L386" s="52">
        <f>SUM(I386:K386)</f>
        <v>720000</v>
      </c>
    </row>
    <row r="387" spans="1:11" s="5" customFormat="1" ht="33.75" customHeight="1">
      <c r="A387" s="85"/>
      <c r="B387" s="106"/>
      <c r="C387" s="54" t="s">
        <v>2</v>
      </c>
      <c r="D387" s="55">
        <f t="shared" si="102"/>
        <v>360000</v>
      </c>
      <c r="E387" s="55"/>
      <c r="F387" s="55"/>
      <c r="G387" s="55"/>
      <c r="H387" s="55"/>
      <c r="I387" s="55">
        <v>120000</v>
      </c>
      <c r="J387" s="55">
        <v>120000</v>
      </c>
      <c r="K387" s="55">
        <v>120000</v>
      </c>
    </row>
    <row r="388" spans="1:11" s="5" customFormat="1" ht="21.75" customHeight="1">
      <c r="A388" s="85"/>
      <c r="B388" s="106"/>
      <c r="C388" s="54" t="s">
        <v>3</v>
      </c>
      <c r="D388" s="55">
        <f t="shared" si="102"/>
        <v>180000</v>
      </c>
      <c r="E388" s="55"/>
      <c r="F388" s="55"/>
      <c r="G388" s="55"/>
      <c r="H388" s="55"/>
      <c r="I388" s="55">
        <v>60000</v>
      </c>
      <c r="J388" s="55">
        <v>60000</v>
      </c>
      <c r="K388" s="55">
        <v>60000</v>
      </c>
    </row>
    <row r="389" spans="1:11" s="5" customFormat="1" ht="40.5" customHeight="1">
      <c r="A389" s="85"/>
      <c r="B389" s="106"/>
      <c r="C389" s="54" t="s">
        <v>19</v>
      </c>
      <c r="D389" s="55">
        <f t="shared" si="102"/>
        <v>180000</v>
      </c>
      <c r="E389" s="55"/>
      <c r="F389" s="55"/>
      <c r="G389" s="55"/>
      <c r="H389" s="55"/>
      <c r="I389" s="55">
        <v>60000</v>
      </c>
      <c r="J389" s="55">
        <v>60000</v>
      </c>
      <c r="K389" s="55">
        <v>60000</v>
      </c>
    </row>
    <row r="390" spans="1:11" s="5" customFormat="1" ht="30" customHeight="1">
      <c r="A390" s="85"/>
      <c r="B390" s="107"/>
      <c r="C390" s="54" t="s">
        <v>9</v>
      </c>
      <c r="D390" s="55">
        <f aca="true" t="shared" si="120" ref="D390:D445">E390+F390+G390+H390+I390+J390+K390</f>
        <v>0</v>
      </c>
      <c r="E390" s="55"/>
      <c r="F390" s="55"/>
      <c r="G390" s="55"/>
      <c r="H390" s="55"/>
      <c r="I390" s="55"/>
      <c r="J390" s="55"/>
      <c r="K390" s="55"/>
    </row>
    <row r="391" spans="1:11" s="5" customFormat="1" ht="22.5" customHeight="1">
      <c r="A391" s="84" t="s">
        <v>114</v>
      </c>
      <c r="B391" s="105" t="s">
        <v>267</v>
      </c>
      <c r="C391" s="54" t="s">
        <v>4</v>
      </c>
      <c r="D391" s="55">
        <f t="shared" si="120"/>
        <v>731000</v>
      </c>
      <c r="E391" s="55">
        <f>E392+E393+E394+E395</f>
        <v>0</v>
      </c>
      <c r="F391" s="55">
        <f aca="true" t="shared" si="121" ref="F391:K391">F392+F393+F394+F395</f>
        <v>0</v>
      </c>
      <c r="G391" s="55">
        <f t="shared" si="121"/>
        <v>0</v>
      </c>
      <c r="H391" s="55">
        <f t="shared" si="121"/>
        <v>0</v>
      </c>
      <c r="I391" s="55">
        <f t="shared" si="121"/>
        <v>11000</v>
      </c>
      <c r="J391" s="55">
        <f t="shared" si="121"/>
        <v>360000</v>
      </c>
      <c r="K391" s="55">
        <f t="shared" si="121"/>
        <v>360000</v>
      </c>
    </row>
    <row r="392" spans="1:11" s="5" customFormat="1" ht="27" customHeight="1">
      <c r="A392" s="85"/>
      <c r="B392" s="106"/>
      <c r="C392" s="54" t="s">
        <v>2</v>
      </c>
      <c r="D392" s="55">
        <f t="shared" si="120"/>
        <v>360000</v>
      </c>
      <c r="E392" s="55"/>
      <c r="F392" s="55"/>
      <c r="G392" s="55"/>
      <c r="H392" s="55"/>
      <c r="I392" s="55"/>
      <c r="J392" s="55">
        <v>180000</v>
      </c>
      <c r="K392" s="55">
        <v>180000</v>
      </c>
    </row>
    <row r="393" spans="1:11" s="5" customFormat="1" ht="20.25" customHeight="1">
      <c r="A393" s="85"/>
      <c r="B393" s="106"/>
      <c r="C393" s="54" t="s">
        <v>3</v>
      </c>
      <c r="D393" s="55">
        <f t="shared" si="120"/>
        <v>180000</v>
      </c>
      <c r="E393" s="55"/>
      <c r="F393" s="55"/>
      <c r="G393" s="55"/>
      <c r="H393" s="55"/>
      <c r="I393" s="55"/>
      <c r="J393" s="55">
        <v>90000</v>
      </c>
      <c r="K393" s="55">
        <v>90000</v>
      </c>
    </row>
    <row r="394" spans="1:11" s="5" customFormat="1" ht="42.75" customHeight="1">
      <c r="A394" s="85"/>
      <c r="B394" s="106"/>
      <c r="C394" s="54" t="s">
        <v>19</v>
      </c>
      <c r="D394" s="55">
        <f t="shared" si="120"/>
        <v>191000</v>
      </c>
      <c r="E394" s="55"/>
      <c r="F394" s="55"/>
      <c r="G394" s="55"/>
      <c r="H394" s="55"/>
      <c r="I394" s="55">
        <v>11000</v>
      </c>
      <c r="J394" s="55">
        <v>90000</v>
      </c>
      <c r="K394" s="55">
        <v>90000</v>
      </c>
    </row>
    <row r="395" spans="1:11" s="5" customFormat="1" ht="27" customHeight="1">
      <c r="A395" s="86"/>
      <c r="B395" s="107"/>
      <c r="C395" s="54" t="s">
        <v>9</v>
      </c>
      <c r="D395" s="55">
        <f t="shared" si="120"/>
        <v>0</v>
      </c>
      <c r="E395" s="55"/>
      <c r="F395" s="55"/>
      <c r="G395" s="55"/>
      <c r="H395" s="55"/>
      <c r="I395" s="55"/>
      <c r="J395" s="55"/>
      <c r="K395" s="55"/>
    </row>
    <row r="396" spans="1:11" s="5" customFormat="1" ht="22.5" customHeight="1">
      <c r="A396" s="84" t="s">
        <v>115</v>
      </c>
      <c r="B396" s="105" t="s">
        <v>268</v>
      </c>
      <c r="C396" s="54" t="s">
        <v>4</v>
      </c>
      <c r="D396" s="55">
        <f t="shared" si="120"/>
        <v>560000</v>
      </c>
      <c r="E396" s="55">
        <f>E397+E398+E399+E400</f>
        <v>0</v>
      </c>
      <c r="F396" s="55">
        <f aca="true" t="shared" si="122" ref="F396:K396">F397+F398+F399+F400</f>
        <v>0</v>
      </c>
      <c r="G396" s="55">
        <f t="shared" si="122"/>
        <v>0</v>
      </c>
      <c r="H396" s="55">
        <f t="shared" si="122"/>
        <v>0</v>
      </c>
      <c r="I396" s="55">
        <f t="shared" si="122"/>
        <v>240000</v>
      </c>
      <c r="J396" s="55">
        <f t="shared" si="122"/>
        <v>320000</v>
      </c>
      <c r="K396" s="55">
        <f t="shared" si="122"/>
        <v>0</v>
      </c>
    </row>
    <row r="397" spans="1:11" s="5" customFormat="1" ht="26.25" customHeight="1">
      <c r="A397" s="85"/>
      <c r="B397" s="106"/>
      <c r="C397" s="54" t="s">
        <v>2</v>
      </c>
      <c r="D397" s="55">
        <f t="shared" si="120"/>
        <v>280000</v>
      </c>
      <c r="E397" s="55"/>
      <c r="F397" s="55"/>
      <c r="G397" s="55"/>
      <c r="H397" s="55"/>
      <c r="I397" s="55">
        <v>120000</v>
      </c>
      <c r="J397" s="55">
        <v>160000</v>
      </c>
      <c r="K397" s="55"/>
    </row>
    <row r="398" spans="1:11" s="5" customFormat="1" ht="18" customHeight="1">
      <c r="A398" s="85"/>
      <c r="B398" s="106"/>
      <c r="C398" s="54" t="s">
        <v>3</v>
      </c>
      <c r="D398" s="55">
        <f t="shared" si="120"/>
        <v>140000</v>
      </c>
      <c r="E398" s="55"/>
      <c r="F398" s="55"/>
      <c r="G398" s="55"/>
      <c r="H398" s="55"/>
      <c r="I398" s="55">
        <v>60000</v>
      </c>
      <c r="J398" s="55">
        <v>80000</v>
      </c>
      <c r="K398" s="55"/>
    </row>
    <row r="399" spans="1:11" s="5" customFormat="1" ht="29.25" customHeight="1">
      <c r="A399" s="85"/>
      <c r="B399" s="106"/>
      <c r="C399" s="54" t="s">
        <v>19</v>
      </c>
      <c r="D399" s="55">
        <f t="shared" si="120"/>
        <v>140000</v>
      </c>
      <c r="E399" s="55"/>
      <c r="F399" s="55"/>
      <c r="G399" s="55"/>
      <c r="H399" s="55"/>
      <c r="I399" s="55">
        <v>60000</v>
      </c>
      <c r="J399" s="55">
        <v>80000</v>
      </c>
      <c r="K399" s="55"/>
    </row>
    <row r="400" spans="1:11" s="5" customFormat="1" ht="30" customHeight="1">
      <c r="A400" s="86"/>
      <c r="B400" s="107"/>
      <c r="C400" s="54" t="s">
        <v>9</v>
      </c>
      <c r="D400" s="55">
        <f t="shared" si="120"/>
        <v>0</v>
      </c>
      <c r="E400" s="55"/>
      <c r="F400" s="55"/>
      <c r="G400" s="55"/>
      <c r="H400" s="55"/>
      <c r="I400" s="55"/>
      <c r="J400" s="55"/>
      <c r="K400" s="55"/>
    </row>
    <row r="401" spans="1:11" s="5" customFormat="1" ht="21.75" customHeight="1">
      <c r="A401" s="84" t="s">
        <v>116</v>
      </c>
      <c r="B401" s="105" t="s">
        <v>193</v>
      </c>
      <c r="C401" s="54" t="s">
        <v>4</v>
      </c>
      <c r="D401" s="55">
        <f t="shared" si="120"/>
        <v>650000</v>
      </c>
      <c r="E401" s="55">
        <f>E402+E403+E404+E405</f>
        <v>0</v>
      </c>
      <c r="F401" s="55">
        <f aca="true" t="shared" si="123" ref="F401:K401">F402+F403+F404+F405</f>
        <v>0</v>
      </c>
      <c r="G401" s="55">
        <f t="shared" si="123"/>
        <v>250000</v>
      </c>
      <c r="H401" s="55">
        <f t="shared" si="123"/>
        <v>400000</v>
      </c>
      <c r="I401" s="55">
        <f t="shared" si="123"/>
        <v>0</v>
      </c>
      <c r="J401" s="55">
        <f t="shared" si="123"/>
        <v>0</v>
      </c>
      <c r="K401" s="55">
        <f t="shared" si="123"/>
        <v>0</v>
      </c>
    </row>
    <row r="402" spans="1:11" s="5" customFormat="1" ht="25.5" customHeight="1">
      <c r="A402" s="85"/>
      <c r="B402" s="106"/>
      <c r="C402" s="54" t="s">
        <v>2</v>
      </c>
      <c r="D402" s="55">
        <f t="shared" si="120"/>
        <v>92500</v>
      </c>
      <c r="E402" s="55"/>
      <c r="F402" s="55">
        <v>0</v>
      </c>
      <c r="G402" s="55">
        <v>92500</v>
      </c>
      <c r="H402" s="55"/>
      <c r="I402" s="55"/>
      <c r="J402" s="55"/>
      <c r="K402" s="55"/>
    </row>
    <row r="403" spans="1:11" s="5" customFormat="1" ht="20.25" customHeight="1">
      <c r="A403" s="85"/>
      <c r="B403" s="106"/>
      <c r="C403" s="54" t="s">
        <v>3</v>
      </c>
      <c r="D403" s="55">
        <f t="shared" si="120"/>
        <v>347880</v>
      </c>
      <c r="E403" s="55"/>
      <c r="F403" s="55">
        <v>0</v>
      </c>
      <c r="G403" s="55">
        <v>98280</v>
      </c>
      <c r="H403" s="55">
        <f>62400+187200</f>
        <v>249600</v>
      </c>
      <c r="I403" s="55"/>
      <c r="J403" s="55"/>
      <c r="K403" s="55"/>
    </row>
    <row r="404" spans="1:11" s="5" customFormat="1" ht="46.5" customHeight="1">
      <c r="A404" s="85"/>
      <c r="B404" s="106"/>
      <c r="C404" s="54" t="s">
        <v>19</v>
      </c>
      <c r="D404" s="55">
        <f t="shared" si="120"/>
        <v>209620</v>
      </c>
      <c r="E404" s="55"/>
      <c r="F404" s="55">
        <v>0</v>
      </c>
      <c r="G404" s="55">
        <v>59220</v>
      </c>
      <c r="H404" s="55">
        <f>37600+112800</f>
        <v>150400</v>
      </c>
      <c r="I404" s="55"/>
      <c r="J404" s="55"/>
      <c r="K404" s="55"/>
    </row>
    <row r="405" spans="1:11" s="5" customFormat="1" ht="28.5" customHeight="1">
      <c r="A405" s="86"/>
      <c r="B405" s="107"/>
      <c r="C405" s="54" t="s">
        <v>9</v>
      </c>
      <c r="D405" s="55">
        <f t="shared" si="120"/>
        <v>0</v>
      </c>
      <c r="E405" s="55"/>
      <c r="F405" s="55"/>
      <c r="G405" s="55"/>
      <c r="H405" s="55"/>
      <c r="I405" s="55"/>
      <c r="J405" s="55"/>
      <c r="K405" s="55"/>
    </row>
    <row r="406" spans="1:12" s="5" customFormat="1" ht="29.25" customHeight="1">
      <c r="A406" s="84" t="s">
        <v>117</v>
      </c>
      <c r="B406" s="105" t="s">
        <v>59</v>
      </c>
      <c r="C406" s="54" t="s">
        <v>4</v>
      </c>
      <c r="D406" s="55">
        <f t="shared" si="120"/>
        <v>80400</v>
      </c>
      <c r="E406" s="55">
        <f>E407+E408+E409+E410</f>
        <v>0</v>
      </c>
      <c r="F406" s="55">
        <f aca="true" t="shared" si="124" ref="F406:K406">F407+F408+F409+F410</f>
        <v>0</v>
      </c>
      <c r="G406" s="55">
        <f t="shared" si="124"/>
        <v>0</v>
      </c>
      <c r="H406" s="55">
        <f t="shared" si="124"/>
        <v>0</v>
      </c>
      <c r="I406" s="55">
        <f t="shared" si="124"/>
        <v>80000</v>
      </c>
      <c r="J406" s="55">
        <f t="shared" si="124"/>
        <v>400</v>
      </c>
      <c r="K406" s="55">
        <f t="shared" si="124"/>
        <v>0</v>
      </c>
      <c r="L406" s="52">
        <f>SUM(I406:J406)</f>
        <v>80400</v>
      </c>
    </row>
    <row r="407" spans="1:12" s="5" customFormat="1" ht="29.25" customHeight="1">
      <c r="A407" s="85"/>
      <c r="B407" s="106"/>
      <c r="C407" s="54" t="s">
        <v>2</v>
      </c>
      <c r="D407" s="55">
        <f t="shared" si="120"/>
        <v>40200</v>
      </c>
      <c r="E407" s="55"/>
      <c r="F407" s="55"/>
      <c r="G407" s="55"/>
      <c r="H407" s="55"/>
      <c r="I407" s="55">
        <v>40000</v>
      </c>
      <c r="J407" s="55">
        <v>200</v>
      </c>
      <c r="K407" s="55"/>
      <c r="L407" s="52">
        <f>SUM(I407:J407)</f>
        <v>40200</v>
      </c>
    </row>
    <row r="408" spans="1:12" s="5" customFormat="1" ht="24" customHeight="1">
      <c r="A408" s="85"/>
      <c r="B408" s="106"/>
      <c r="C408" s="54" t="s">
        <v>3</v>
      </c>
      <c r="D408" s="55">
        <f t="shared" si="120"/>
        <v>25090.4</v>
      </c>
      <c r="E408" s="55"/>
      <c r="F408" s="55"/>
      <c r="G408" s="55"/>
      <c r="H408" s="55"/>
      <c r="I408" s="55">
        <v>24960</v>
      </c>
      <c r="J408" s="55">
        <v>130.4</v>
      </c>
      <c r="K408" s="55"/>
      <c r="L408" s="52">
        <f>SUM(I408:J408)</f>
        <v>25090.4</v>
      </c>
    </row>
    <row r="409" spans="1:12" s="5" customFormat="1" ht="35.25" customHeight="1">
      <c r="A409" s="85"/>
      <c r="B409" s="106"/>
      <c r="C409" s="54" t="s">
        <v>19</v>
      </c>
      <c r="D409" s="55">
        <f t="shared" si="120"/>
        <v>15109.6</v>
      </c>
      <c r="E409" s="55"/>
      <c r="F409" s="55"/>
      <c r="G409" s="55"/>
      <c r="H409" s="55"/>
      <c r="I409" s="55">
        <v>15040</v>
      </c>
      <c r="J409" s="55">
        <v>69.6</v>
      </c>
      <c r="K409" s="55"/>
      <c r="L409" s="52">
        <f>SUM(I409:J409)</f>
        <v>15109.6</v>
      </c>
    </row>
    <row r="410" spans="1:11" s="5" customFormat="1" ht="27.75" customHeight="1">
      <c r="A410" s="86"/>
      <c r="B410" s="107"/>
      <c r="C410" s="54" t="s">
        <v>9</v>
      </c>
      <c r="D410" s="55">
        <f t="shared" si="120"/>
        <v>0</v>
      </c>
      <c r="E410" s="55"/>
      <c r="F410" s="55"/>
      <c r="G410" s="55"/>
      <c r="H410" s="55"/>
      <c r="I410" s="55"/>
      <c r="J410" s="55"/>
      <c r="K410" s="55"/>
    </row>
    <row r="411" spans="1:11" s="5" customFormat="1" ht="27.75" customHeight="1">
      <c r="A411" s="84" t="s">
        <v>226</v>
      </c>
      <c r="B411" s="105" t="s">
        <v>269</v>
      </c>
      <c r="C411" s="54" t="s">
        <v>4</v>
      </c>
      <c r="D411" s="55">
        <f t="shared" si="120"/>
        <v>767018</v>
      </c>
      <c r="E411" s="55"/>
      <c r="F411" s="55"/>
      <c r="G411" s="55">
        <v>60000</v>
      </c>
      <c r="H411" s="55">
        <v>300000</v>
      </c>
      <c r="I411" s="55">
        <v>407018</v>
      </c>
      <c r="J411" s="55"/>
      <c r="K411" s="55"/>
    </row>
    <row r="412" spans="1:11" s="5" customFormat="1" ht="27.75" customHeight="1">
      <c r="A412" s="85"/>
      <c r="B412" s="106"/>
      <c r="C412" s="54" t="s">
        <v>2</v>
      </c>
      <c r="D412" s="55">
        <f t="shared" si="120"/>
        <v>383510</v>
      </c>
      <c r="E412" s="55"/>
      <c r="F412" s="55"/>
      <c r="G412" s="55">
        <v>30000</v>
      </c>
      <c r="H412" s="55">
        <v>150000</v>
      </c>
      <c r="I412" s="55">
        <v>203510</v>
      </c>
      <c r="J412" s="55"/>
      <c r="K412" s="55"/>
    </row>
    <row r="413" spans="1:11" s="5" customFormat="1" ht="27.75" customHeight="1">
      <c r="A413" s="85"/>
      <c r="B413" s="106"/>
      <c r="C413" s="54" t="s">
        <v>3</v>
      </c>
      <c r="D413" s="55">
        <f t="shared" si="120"/>
        <v>239692.5</v>
      </c>
      <c r="E413" s="55"/>
      <c r="F413" s="55"/>
      <c r="G413" s="55">
        <v>18750</v>
      </c>
      <c r="H413" s="55">
        <v>93750</v>
      </c>
      <c r="I413" s="55">
        <v>127192.5</v>
      </c>
      <c r="J413" s="55"/>
      <c r="K413" s="55"/>
    </row>
    <row r="414" spans="1:11" s="5" customFormat="1" ht="27.75" customHeight="1">
      <c r="A414" s="85"/>
      <c r="B414" s="106"/>
      <c r="C414" s="54" t="s">
        <v>19</v>
      </c>
      <c r="D414" s="55">
        <f t="shared" si="120"/>
        <v>143815.5</v>
      </c>
      <c r="E414" s="55"/>
      <c r="F414" s="55"/>
      <c r="G414" s="55">
        <v>11250</v>
      </c>
      <c r="H414" s="55">
        <v>56250</v>
      </c>
      <c r="I414" s="55">
        <v>76315.5</v>
      </c>
      <c r="J414" s="55"/>
      <c r="K414" s="55"/>
    </row>
    <row r="415" spans="1:11" s="5" customFormat="1" ht="27.75" customHeight="1">
      <c r="A415" s="86"/>
      <c r="B415" s="107"/>
      <c r="C415" s="54" t="s">
        <v>9</v>
      </c>
      <c r="D415" s="55">
        <f t="shared" si="120"/>
        <v>0</v>
      </c>
      <c r="E415" s="55"/>
      <c r="F415" s="55"/>
      <c r="G415" s="55"/>
      <c r="H415" s="55"/>
      <c r="I415" s="55"/>
      <c r="J415" s="55"/>
      <c r="K415" s="55"/>
    </row>
    <row r="416" spans="1:11" s="4" customFormat="1" ht="21" customHeight="1">
      <c r="A416" s="83" t="s">
        <v>54</v>
      </c>
      <c r="B416" s="105" t="s">
        <v>223</v>
      </c>
      <c r="C416" s="54" t="s">
        <v>4</v>
      </c>
      <c r="D416" s="55">
        <f t="shared" si="120"/>
        <v>238319</v>
      </c>
      <c r="E416" s="55">
        <f>E417+E418+E419+E420</f>
        <v>88262</v>
      </c>
      <c r="F416" s="55">
        <f aca="true" t="shared" si="125" ref="F416:K416">F417+F418+F419+F420</f>
        <v>0</v>
      </c>
      <c r="G416" s="55">
        <f t="shared" si="125"/>
        <v>0</v>
      </c>
      <c r="H416" s="55">
        <f t="shared" si="125"/>
        <v>150057</v>
      </c>
      <c r="I416" s="55">
        <f t="shared" si="125"/>
        <v>0</v>
      </c>
      <c r="J416" s="55">
        <f t="shared" si="125"/>
        <v>0</v>
      </c>
      <c r="K416" s="55">
        <f t="shared" si="125"/>
        <v>0</v>
      </c>
    </row>
    <row r="417" spans="1:11" s="4" customFormat="1" ht="29.25" customHeight="1">
      <c r="A417" s="83"/>
      <c r="B417" s="106"/>
      <c r="C417" s="54" t="s">
        <v>2</v>
      </c>
      <c r="D417" s="55">
        <f t="shared" si="120"/>
        <v>0</v>
      </c>
      <c r="E417" s="55">
        <f>E422+E427</f>
        <v>0</v>
      </c>
      <c r="F417" s="55">
        <f aca="true" t="shared" si="126" ref="F417:K417">F422+F427</f>
        <v>0</v>
      </c>
      <c r="G417" s="55">
        <f t="shared" si="126"/>
        <v>0</v>
      </c>
      <c r="H417" s="55">
        <f t="shared" si="126"/>
        <v>0</v>
      </c>
      <c r="I417" s="55">
        <f t="shared" si="126"/>
        <v>0</v>
      </c>
      <c r="J417" s="55">
        <f t="shared" si="126"/>
        <v>0</v>
      </c>
      <c r="K417" s="55">
        <f t="shared" si="126"/>
        <v>0</v>
      </c>
    </row>
    <row r="418" spans="1:11" s="4" customFormat="1" ht="22.5" customHeight="1">
      <c r="A418" s="83"/>
      <c r="B418" s="106"/>
      <c r="C418" s="54" t="s">
        <v>3</v>
      </c>
      <c r="D418" s="55">
        <f t="shared" si="120"/>
        <v>141084</v>
      </c>
      <c r="E418" s="55">
        <f aca="true" t="shared" si="127" ref="E418:K420">E423+E428</f>
        <v>43247</v>
      </c>
      <c r="F418" s="55">
        <f t="shared" si="127"/>
        <v>0</v>
      </c>
      <c r="G418" s="55">
        <f t="shared" si="127"/>
        <v>0</v>
      </c>
      <c r="H418" s="55">
        <f t="shared" si="127"/>
        <v>97837</v>
      </c>
      <c r="I418" s="55">
        <f t="shared" si="127"/>
        <v>0</v>
      </c>
      <c r="J418" s="55">
        <f t="shared" si="127"/>
        <v>0</v>
      </c>
      <c r="K418" s="55">
        <f t="shared" si="127"/>
        <v>0</v>
      </c>
    </row>
    <row r="419" spans="1:11" s="4" customFormat="1" ht="33" customHeight="1">
      <c r="A419" s="83"/>
      <c r="B419" s="106"/>
      <c r="C419" s="54" t="s">
        <v>19</v>
      </c>
      <c r="D419" s="55">
        <f t="shared" si="120"/>
        <v>97235</v>
      </c>
      <c r="E419" s="55">
        <f t="shared" si="127"/>
        <v>45015</v>
      </c>
      <c r="F419" s="55">
        <f t="shared" si="127"/>
        <v>0</v>
      </c>
      <c r="G419" s="55">
        <f t="shared" si="127"/>
        <v>0</v>
      </c>
      <c r="H419" s="55">
        <f t="shared" si="127"/>
        <v>52220</v>
      </c>
      <c r="I419" s="55">
        <f t="shared" si="127"/>
        <v>0</v>
      </c>
      <c r="J419" s="55">
        <f t="shared" si="127"/>
        <v>0</v>
      </c>
      <c r="K419" s="55">
        <f t="shared" si="127"/>
        <v>0</v>
      </c>
    </row>
    <row r="420" spans="1:11" s="4" customFormat="1" ht="21" customHeight="1">
      <c r="A420" s="83"/>
      <c r="B420" s="107"/>
      <c r="C420" s="54" t="s">
        <v>9</v>
      </c>
      <c r="D420" s="55">
        <f t="shared" si="120"/>
        <v>0</v>
      </c>
      <c r="E420" s="55">
        <f t="shared" si="127"/>
        <v>0</v>
      </c>
      <c r="F420" s="55">
        <f t="shared" si="127"/>
        <v>0</v>
      </c>
      <c r="G420" s="55">
        <f t="shared" si="127"/>
        <v>0</v>
      </c>
      <c r="H420" s="55">
        <f t="shared" si="127"/>
        <v>0</v>
      </c>
      <c r="I420" s="55">
        <f t="shared" si="127"/>
        <v>0</v>
      </c>
      <c r="J420" s="55">
        <f t="shared" si="127"/>
        <v>0</v>
      </c>
      <c r="K420" s="55">
        <f t="shared" si="127"/>
        <v>0</v>
      </c>
    </row>
    <row r="421" spans="1:11" s="5" customFormat="1" ht="20.25" customHeight="1">
      <c r="A421" s="84" t="s">
        <v>118</v>
      </c>
      <c r="B421" s="105" t="s">
        <v>158</v>
      </c>
      <c r="C421" s="54" t="s">
        <v>4</v>
      </c>
      <c r="D421" s="55">
        <f t="shared" si="120"/>
        <v>154900</v>
      </c>
      <c r="E421" s="55">
        <f>E422+E423+E424+E425</f>
        <v>4843</v>
      </c>
      <c r="F421" s="55">
        <f aca="true" t="shared" si="128" ref="F421:K421">F422+F423+F424+F425</f>
        <v>0</v>
      </c>
      <c r="G421" s="55">
        <f t="shared" si="128"/>
        <v>0</v>
      </c>
      <c r="H421" s="55">
        <f t="shared" si="128"/>
        <v>150057</v>
      </c>
      <c r="I421" s="55">
        <f t="shared" si="128"/>
        <v>0</v>
      </c>
      <c r="J421" s="55">
        <f t="shared" si="128"/>
        <v>0</v>
      </c>
      <c r="K421" s="55">
        <f t="shared" si="128"/>
        <v>0</v>
      </c>
    </row>
    <row r="422" spans="1:11" s="5" customFormat="1" ht="20.25" customHeight="1">
      <c r="A422" s="85"/>
      <c r="B422" s="106"/>
      <c r="C422" s="54" t="s">
        <v>2</v>
      </c>
      <c r="D422" s="55">
        <f t="shared" si="120"/>
        <v>0</v>
      </c>
      <c r="E422" s="55"/>
      <c r="F422" s="55"/>
      <c r="G422" s="55"/>
      <c r="H422" s="55"/>
      <c r="I422" s="55"/>
      <c r="J422" s="55"/>
      <c r="K422" s="55"/>
    </row>
    <row r="423" spans="1:11" s="5" customFormat="1" ht="21.75" customHeight="1">
      <c r="A423" s="85"/>
      <c r="B423" s="106"/>
      <c r="C423" s="54" t="s">
        <v>3</v>
      </c>
      <c r="D423" s="55">
        <f t="shared" si="120"/>
        <v>97837</v>
      </c>
      <c r="E423" s="55"/>
      <c r="F423" s="55"/>
      <c r="G423" s="55"/>
      <c r="H423" s="55">
        <v>97837</v>
      </c>
      <c r="I423" s="55"/>
      <c r="J423" s="55"/>
      <c r="K423" s="55"/>
    </row>
    <row r="424" spans="1:11" s="5" customFormat="1" ht="31.5" customHeight="1">
      <c r="A424" s="85"/>
      <c r="B424" s="106"/>
      <c r="C424" s="54" t="s">
        <v>19</v>
      </c>
      <c r="D424" s="55">
        <f t="shared" si="120"/>
        <v>57063</v>
      </c>
      <c r="E424" s="55">
        <v>4843</v>
      </c>
      <c r="F424" s="55"/>
      <c r="G424" s="55"/>
      <c r="H424" s="55">
        <v>52220</v>
      </c>
      <c r="I424" s="55"/>
      <c r="J424" s="55"/>
      <c r="K424" s="55"/>
    </row>
    <row r="425" spans="1:11" s="5" customFormat="1" ht="15.75" customHeight="1">
      <c r="A425" s="86"/>
      <c r="B425" s="107"/>
      <c r="C425" s="54" t="s">
        <v>9</v>
      </c>
      <c r="D425" s="55">
        <f t="shared" si="120"/>
        <v>0</v>
      </c>
      <c r="E425" s="55"/>
      <c r="F425" s="55"/>
      <c r="G425" s="55"/>
      <c r="H425" s="55"/>
      <c r="I425" s="55"/>
      <c r="J425" s="55"/>
      <c r="K425" s="55"/>
    </row>
    <row r="426" spans="1:11" s="5" customFormat="1" ht="22.5" customHeight="1">
      <c r="A426" s="84" t="s">
        <v>119</v>
      </c>
      <c r="B426" s="105" t="s">
        <v>208</v>
      </c>
      <c r="C426" s="54" t="s">
        <v>4</v>
      </c>
      <c r="D426" s="55">
        <f t="shared" si="120"/>
        <v>83419</v>
      </c>
      <c r="E426" s="55">
        <f>E427+E428+E429+E430</f>
        <v>83419</v>
      </c>
      <c r="F426" s="55">
        <f aca="true" t="shared" si="129" ref="F426:K426">F427+F428+F429+F430</f>
        <v>0</v>
      </c>
      <c r="G426" s="55">
        <f t="shared" si="129"/>
        <v>0</v>
      </c>
      <c r="H426" s="55">
        <f t="shared" si="129"/>
        <v>0</v>
      </c>
      <c r="I426" s="55">
        <f t="shared" si="129"/>
        <v>0</v>
      </c>
      <c r="J426" s="55">
        <f t="shared" si="129"/>
        <v>0</v>
      </c>
      <c r="K426" s="55">
        <f t="shared" si="129"/>
        <v>0</v>
      </c>
    </row>
    <row r="427" spans="1:11" s="5" customFormat="1" ht="26.25" customHeight="1">
      <c r="A427" s="85"/>
      <c r="B427" s="106"/>
      <c r="C427" s="54" t="s">
        <v>2</v>
      </c>
      <c r="D427" s="55">
        <f t="shared" si="120"/>
        <v>0</v>
      </c>
      <c r="E427" s="55"/>
      <c r="F427" s="55"/>
      <c r="G427" s="55"/>
      <c r="H427" s="55"/>
      <c r="I427" s="55"/>
      <c r="J427" s="55"/>
      <c r="K427" s="55"/>
    </row>
    <row r="428" spans="1:11" s="5" customFormat="1" ht="27" customHeight="1">
      <c r="A428" s="85"/>
      <c r="B428" s="106"/>
      <c r="C428" s="54" t="s">
        <v>3</v>
      </c>
      <c r="D428" s="55">
        <f t="shared" si="120"/>
        <v>43247</v>
      </c>
      <c r="E428" s="55">
        <v>43247</v>
      </c>
      <c r="F428" s="55"/>
      <c r="G428" s="55"/>
      <c r="H428" s="55"/>
      <c r="I428" s="55"/>
      <c r="J428" s="55"/>
      <c r="K428" s="55"/>
    </row>
    <row r="429" spans="1:11" s="5" customFormat="1" ht="46.5" customHeight="1">
      <c r="A429" s="85"/>
      <c r="B429" s="106"/>
      <c r="C429" s="54" t="s">
        <v>19</v>
      </c>
      <c r="D429" s="55">
        <f t="shared" si="120"/>
        <v>40172</v>
      </c>
      <c r="E429" s="55">
        <f>31964+8208</f>
        <v>40172</v>
      </c>
      <c r="F429" s="55"/>
      <c r="G429" s="55"/>
      <c r="H429" s="55"/>
      <c r="I429" s="55"/>
      <c r="J429" s="55"/>
      <c r="K429" s="55"/>
    </row>
    <row r="430" spans="1:11" s="5" customFormat="1" ht="26.25" customHeight="1">
      <c r="A430" s="86"/>
      <c r="B430" s="107"/>
      <c r="C430" s="54" t="s">
        <v>9</v>
      </c>
      <c r="D430" s="55">
        <f t="shared" si="120"/>
        <v>0</v>
      </c>
      <c r="E430" s="55"/>
      <c r="F430" s="55"/>
      <c r="G430" s="55"/>
      <c r="H430" s="55"/>
      <c r="I430" s="55"/>
      <c r="J430" s="55"/>
      <c r="K430" s="55"/>
    </row>
    <row r="431" spans="1:11" s="4" customFormat="1" ht="20.25" customHeight="1">
      <c r="A431" s="83" t="s">
        <v>41</v>
      </c>
      <c r="B431" s="105" t="s">
        <v>209</v>
      </c>
      <c r="C431" s="54" t="s">
        <v>4</v>
      </c>
      <c r="D431" s="55">
        <f t="shared" si="120"/>
        <v>563333.56</v>
      </c>
      <c r="E431" s="55">
        <f>E432+E433+E434+E435</f>
        <v>83492.4</v>
      </c>
      <c r="F431" s="55">
        <f aca="true" t="shared" si="130" ref="F431:K431">F432+F433+F434+F435</f>
        <v>33470.16</v>
      </c>
      <c r="G431" s="55">
        <f t="shared" si="130"/>
        <v>75041</v>
      </c>
      <c r="H431" s="55">
        <f t="shared" si="130"/>
        <v>75041</v>
      </c>
      <c r="I431" s="55">
        <f t="shared" si="130"/>
        <v>98763</v>
      </c>
      <c r="J431" s="55">
        <f t="shared" si="130"/>
        <v>98763</v>
      </c>
      <c r="K431" s="55">
        <f t="shared" si="130"/>
        <v>98763</v>
      </c>
    </row>
    <row r="432" spans="1:11" s="4" customFormat="1" ht="27.75" customHeight="1">
      <c r="A432" s="83"/>
      <c r="B432" s="106"/>
      <c r="C432" s="54" t="s">
        <v>2</v>
      </c>
      <c r="D432" s="55">
        <f t="shared" si="120"/>
        <v>9910.46</v>
      </c>
      <c r="E432" s="55">
        <v>7319.3</v>
      </c>
      <c r="F432" s="55">
        <v>2591.16</v>
      </c>
      <c r="G432" s="55"/>
      <c r="H432" s="55"/>
      <c r="I432" s="55"/>
      <c r="J432" s="55"/>
      <c r="K432" s="55"/>
    </row>
    <row r="433" spans="1:11" s="4" customFormat="1" ht="22.5" customHeight="1">
      <c r="A433" s="83"/>
      <c r="B433" s="106"/>
      <c r="C433" s="54" t="s">
        <v>3</v>
      </c>
      <c r="D433" s="55">
        <f t="shared" si="120"/>
        <v>996.1</v>
      </c>
      <c r="E433" s="55">
        <v>928.1</v>
      </c>
      <c r="F433" s="55">
        <v>68</v>
      </c>
      <c r="G433" s="55"/>
      <c r="H433" s="55"/>
      <c r="I433" s="55"/>
      <c r="J433" s="55"/>
      <c r="K433" s="55"/>
    </row>
    <row r="434" spans="1:11" s="4" customFormat="1" ht="35.25" customHeight="1">
      <c r="A434" s="83"/>
      <c r="B434" s="106"/>
      <c r="C434" s="54" t="s">
        <v>19</v>
      </c>
      <c r="D434" s="55">
        <f t="shared" si="120"/>
        <v>552427</v>
      </c>
      <c r="E434" s="55">
        <v>75245</v>
      </c>
      <c r="F434" s="55">
        <v>30811</v>
      </c>
      <c r="G434" s="55">
        <v>75041</v>
      </c>
      <c r="H434" s="55">
        <v>75041</v>
      </c>
      <c r="I434" s="55">
        <v>98763</v>
      </c>
      <c r="J434" s="55">
        <v>98763</v>
      </c>
      <c r="K434" s="55">
        <v>98763</v>
      </c>
    </row>
    <row r="435" spans="1:11" s="4" customFormat="1" ht="35.25" customHeight="1">
      <c r="A435" s="83"/>
      <c r="B435" s="107"/>
      <c r="C435" s="54" t="s">
        <v>9</v>
      </c>
      <c r="D435" s="55">
        <f t="shared" si="120"/>
        <v>0</v>
      </c>
      <c r="E435" s="55"/>
      <c r="F435" s="55"/>
      <c r="G435" s="55"/>
      <c r="H435" s="55"/>
      <c r="I435" s="55"/>
      <c r="J435" s="55"/>
      <c r="K435" s="55"/>
    </row>
    <row r="436" spans="1:11" s="4" customFormat="1" ht="22.5" customHeight="1">
      <c r="A436" s="83" t="s">
        <v>120</v>
      </c>
      <c r="B436" s="105" t="s">
        <v>39</v>
      </c>
      <c r="C436" s="54" t="s">
        <v>4</v>
      </c>
      <c r="D436" s="55">
        <f t="shared" si="120"/>
        <v>88829</v>
      </c>
      <c r="E436" s="55">
        <f>E437+E438+E439+E440</f>
        <v>10709</v>
      </c>
      <c r="F436" s="55">
        <f aca="true" t="shared" si="131" ref="F436:K436">F437+F438+F439+F440</f>
        <v>10520</v>
      </c>
      <c r="G436" s="55">
        <f t="shared" si="131"/>
        <v>13520</v>
      </c>
      <c r="H436" s="55">
        <f t="shared" si="131"/>
        <v>13520</v>
      </c>
      <c r="I436" s="55">
        <f t="shared" si="131"/>
        <v>13520</v>
      </c>
      <c r="J436" s="55">
        <f t="shared" si="131"/>
        <v>13520</v>
      </c>
      <c r="K436" s="55">
        <f t="shared" si="131"/>
        <v>13520</v>
      </c>
    </row>
    <row r="437" spans="1:11" s="4" customFormat="1" ht="28.5" customHeight="1">
      <c r="A437" s="83"/>
      <c r="B437" s="106"/>
      <c r="C437" s="54" t="s">
        <v>2</v>
      </c>
      <c r="D437" s="55">
        <f t="shared" si="120"/>
        <v>0</v>
      </c>
      <c r="E437" s="55"/>
      <c r="F437" s="55"/>
      <c r="G437" s="55"/>
      <c r="H437" s="55"/>
      <c r="I437" s="55"/>
      <c r="J437" s="55"/>
      <c r="K437" s="55"/>
    </row>
    <row r="438" spans="1:11" s="4" customFormat="1" ht="23.25" customHeight="1">
      <c r="A438" s="83"/>
      <c r="B438" s="106"/>
      <c r="C438" s="54" t="s">
        <v>3</v>
      </c>
      <c r="D438" s="55">
        <f t="shared" si="120"/>
        <v>0</v>
      </c>
      <c r="E438" s="55"/>
      <c r="F438" s="55"/>
      <c r="G438" s="55"/>
      <c r="H438" s="55"/>
      <c r="I438" s="55"/>
      <c r="J438" s="55"/>
      <c r="K438" s="55"/>
    </row>
    <row r="439" spans="1:11" s="4" customFormat="1" ht="45" customHeight="1">
      <c r="A439" s="83"/>
      <c r="B439" s="106"/>
      <c r="C439" s="54" t="s">
        <v>19</v>
      </c>
      <c r="D439" s="55">
        <f t="shared" si="120"/>
        <v>88829</v>
      </c>
      <c r="E439" s="55">
        <v>10709</v>
      </c>
      <c r="F439" s="55">
        <v>10520</v>
      </c>
      <c r="G439" s="55">
        <v>13520</v>
      </c>
      <c r="H439" s="55">
        <v>13520</v>
      </c>
      <c r="I439" s="55">
        <v>13520</v>
      </c>
      <c r="J439" s="55">
        <v>13520</v>
      </c>
      <c r="K439" s="55">
        <v>13520</v>
      </c>
    </row>
    <row r="440" spans="1:11" s="4" customFormat="1" ht="27" customHeight="1">
      <c r="A440" s="83"/>
      <c r="B440" s="107"/>
      <c r="C440" s="54" t="s">
        <v>9</v>
      </c>
      <c r="D440" s="55">
        <f t="shared" si="120"/>
        <v>0</v>
      </c>
      <c r="E440" s="55"/>
      <c r="F440" s="55"/>
      <c r="G440" s="55"/>
      <c r="H440" s="55"/>
      <c r="I440" s="55"/>
      <c r="J440" s="55"/>
      <c r="K440" s="55"/>
    </row>
    <row r="441" spans="1:11" s="4" customFormat="1" ht="22.5" customHeight="1">
      <c r="A441" s="83" t="s">
        <v>35</v>
      </c>
      <c r="B441" s="105" t="s">
        <v>40</v>
      </c>
      <c r="C441" s="54" t="s">
        <v>4</v>
      </c>
      <c r="D441" s="55">
        <f t="shared" si="120"/>
        <v>3723</v>
      </c>
      <c r="E441" s="55">
        <f>E442+E443+E444+E445</f>
        <v>554</v>
      </c>
      <c r="F441" s="55">
        <f aca="true" t="shared" si="132" ref="F441:K441">F442+F443+F444+F445</f>
        <v>399</v>
      </c>
      <c r="G441" s="55">
        <f t="shared" si="132"/>
        <v>554</v>
      </c>
      <c r="H441" s="55">
        <f t="shared" si="132"/>
        <v>554</v>
      </c>
      <c r="I441" s="55">
        <f t="shared" si="132"/>
        <v>554</v>
      </c>
      <c r="J441" s="55">
        <f t="shared" si="132"/>
        <v>554</v>
      </c>
      <c r="K441" s="55">
        <f t="shared" si="132"/>
        <v>554</v>
      </c>
    </row>
    <row r="442" spans="1:11" s="4" customFormat="1" ht="24" customHeight="1">
      <c r="A442" s="83"/>
      <c r="B442" s="106"/>
      <c r="C442" s="54" t="s">
        <v>2</v>
      </c>
      <c r="D442" s="55">
        <f t="shared" si="120"/>
        <v>0</v>
      </c>
      <c r="E442" s="55">
        <f>E447</f>
        <v>0</v>
      </c>
      <c r="F442" s="55">
        <f aca="true" t="shared" si="133" ref="F442:K442">F447</f>
        <v>0</v>
      </c>
      <c r="G442" s="55">
        <f t="shared" si="133"/>
        <v>0</v>
      </c>
      <c r="H442" s="55">
        <f t="shared" si="133"/>
        <v>0</v>
      </c>
      <c r="I442" s="55">
        <f t="shared" si="133"/>
        <v>0</v>
      </c>
      <c r="J442" s="55">
        <f t="shared" si="133"/>
        <v>0</v>
      </c>
      <c r="K442" s="55">
        <f t="shared" si="133"/>
        <v>0</v>
      </c>
    </row>
    <row r="443" spans="1:11" s="4" customFormat="1" ht="23.25" customHeight="1">
      <c r="A443" s="83"/>
      <c r="B443" s="106"/>
      <c r="C443" s="54" t="s">
        <v>3</v>
      </c>
      <c r="D443" s="55">
        <f t="shared" si="120"/>
        <v>0</v>
      </c>
      <c r="E443" s="55">
        <f>E448</f>
        <v>0</v>
      </c>
      <c r="F443" s="55">
        <f aca="true" t="shared" si="134" ref="F443:K443">F448</f>
        <v>0</v>
      </c>
      <c r="G443" s="55">
        <f t="shared" si="134"/>
        <v>0</v>
      </c>
      <c r="H443" s="55">
        <f t="shared" si="134"/>
        <v>0</v>
      </c>
      <c r="I443" s="55">
        <f t="shared" si="134"/>
        <v>0</v>
      </c>
      <c r="J443" s="55">
        <f t="shared" si="134"/>
        <v>0</v>
      </c>
      <c r="K443" s="55">
        <f t="shared" si="134"/>
        <v>0</v>
      </c>
    </row>
    <row r="444" spans="1:11" s="4" customFormat="1" ht="45" customHeight="1">
      <c r="A444" s="83"/>
      <c r="B444" s="106"/>
      <c r="C444" s="54" t="s">
        <v>19</v>
      </c>
      <c r="D444" s="55">
        <f t="shared" si="120"/>
        <v>3723</v>
      </c>
      <c r="E444" s="55">
        <f>E449</f>
        <v>554</v>
      </c>
      <c r="F444" s="55">
        <f aca="true" t="shared" si="135" ref="F444:K444">F449</f>
        <v>399</v>
      </c>
      <c r="G444" s="55">
        <f t="shared" si="135"/>
        <v>554</v>
      </c>
      <c r="H444" s="55">
        <f t="shared" si="135"/>
        <v>554</v>
      </c>
      <c r="I444" s="55">
        <f t="shared" si="135"/>
        <v>554</v>
      </c>
      <c r="J444" s="55">
        <f t="shared" si="135"/>
        <v>554</v>
      </c>
      <c r="K444" s="55">
        <f t="shared" si="135"/>
        <v>554</v>
      </c>
    </row>
    <row r="445" spans="1:11" s="4" customFormat="1" ht="24.75" customHeight="1">
      <c r="A445" s="83"/>
      <c r="B445" s="107"/>
      <c r="C445" s="54" t="s">
        <v>9</v>
      </c>
      <c r="D445" s="55">
        <f t="shared" si="120"/>
        <v>0</v>
      </c>
      <c r="E445" s="55">
        <f>E450</f>
        <v>0</v>
      </c>
      <c r="F445" s="55">
        <f aca="true" t="shared" si="136" ref="F445:K445">F450</f>
        <v>0</v>
      </c>
      <c r="G445" s="55">
        <f t="shared" si="136"/>
        <v>0</v>
      </c>
      <c r="H445" s="55">
        <f t="shared" si="136"/>
        <v>0</v>
      </c>
      <c r="I445" s="55">
        <f t="shared" si="136"/>
        <v>0</v>
      </c>
      <c r="J445" s="55">
        <f t="shared" si="136"/>
        <v>0</v>
      </c>
      <c r="K445" s="55">
        <f t="shared" si="136"/>
        <v>0</v>
      </c>
    </row>
    <row r="446" spans="1:11" s="4" customFormat="1" ht="34.5" customHeight="1">
      <c r="A446" s="83" t="s">
        <v>121</v>
      </c>
      <c r="B446" s="105" t="s">
        <v>270</v>
      </c>
      <c r="C446" s="54" t="s">
        <v>4</v>
      </c>
      <c r="D446" s="55">
        <f aca="true" t="shared" si="137" ref="D446:D519">E446+F446+G446+H446+I446+J446+K446</f>
        <v>3723</v>
      </c>
      <c r="E446" s="55">
        <f>E447+E448+E449+E450</f>
        <v>554</v>
      </c>
      <c r="F446" s="55">
        <f aca="true" t="shared" si="138" ref="F446:K446">F447+F448+F449+F450</f>
        <v>399</v>
      </c>
      <c r="G446" s="55">
        <f t="shared" si="138"/>
        <v>554</v>
      </c>
      <c r="H446" s="55">
        <f t="shared" si="138"/>
        <v>554</v>
      </c>
      <c r="I446" s="55">
        <f t="shared" si="138"/>
        <v>554</v>
      </c>
      <c r="J446" s="55">
        <f t="shared" si="138"/>
        <v>554</v>
      </c>
      <c r="K446" s="55">
        <f t="shared" si="138"/>
        <v>554</v>
      </c>
    </row>
    <row r="447" spans="1:11" s="4" customFormat="1" ht="39" customHeight="1">
      <c r="A447" s="83"/>
      <c r="B447" s="106"/>
      <c r="C447" s="54" t="s">
        <v>2</v>
      </c>
      <c r="D447" s="55">
        <f t="shared" si="137"/>
        <v>0</v>
      </c>
      <c r="E447" s="55"/>
      <c r="F447" s="55"/>
      <c r="G447" s="55"/>
      <c r="H447" s="55"/>
      <c r="I447" s="55"/>
      <c r="J447" s="55"/>
      <c r="K447" s="55"/>
    </row>
    <row r="448" spans="1:11" s="4" customFormat="1" ht="27.75" customHeight="1">
      <c r="A448" s="83"/>
      <c r="B448" s="106"/>
      <c r="C448" s="54" t="s">
        <v>3</v>
      </c>
      <c r="D448" s="55">
        <f t="shared" si="137"/>
        <v>0</v>
      </c>
      <c r="E448" s="55"/>
      <c r="F448" s="55"/>
      <c r="G448" s="55"/>
      <c r="H448" s="55"/>
      <c r="I448" s="55"/>
      <c r="J448" s="55"/>
      <c r="K448" s="55"/>
    </row>
    <row r="449" spans="1:11" s="4" customFormat="1" ht="38.25" customHeight="1">
      <c r="A449" s="83"/>
      <c r="B449" s="106"/>
      <c r="C449" s="54" t="s">
        <v>19</v>
      </c>
      <c r="D449" s="55">
        <f t="shared" si="137"/>
        <v>3723</v>
      </c>
      <c r="E449" s="55">
        <v>554</v>
      </c>
      <c r="F449" s="55">
        <v>399</v>
      </c>
      <c r="G449" s="55">
        <v>554</v>
      </c>
      <c r="H449" s="55">
        <v>554</v>
      </c>
      <c r="I449" s="55">
        <v>554</v>
      </c>
      <c r="J449" s="55">
        <v>554</v>
      </c>
      <c r="K449" s="55">
        <v>554</v>
      </c>
    </row>
    <row r="450" spans="1:11" s="4" customFormat="1" ht="42.75" customHeight="1">
      <c r="A450" s="83"/>
      <c r="B450" s="107"/>
      <c r="C450" s="54" t="s">
        <v>9</v>
      </c>
      <c r="D450" s="55">
        <f t="shared" si="137"/>
        <v>0</v>
      </c>
      <c r="E450" s="55"/>
      <c r="F450" s="55"/>
      <c r="G450" s="55"/>
      <c r="H450" s="55"/>
      <c r="I450" s="55"/>
      <c r="J450" s="55"/>
      <c r="K450" s="55"/>
    </row>
    <row r="451" spans="1:11" s="4" customFormat="1" ht="47.25" customHeight="1">
      <c r="A451" s="83" t="s">
        <v>36</v>
      </c>
      <c r="B451" s="108" t="s">
        <v>130</v>
      </c>
      <c r="C451" s="54" t="s">
        <v>4</v>
      </c>
      <c r="D451" s="55">
        <f t="shared" si="137"/>
        <v>34718108.07</v>
      </c>
      <c r="E451" s="55">
        <f>E452+E453+E454+E455</f>
        <v>4001850</v>
      </c>
      <c r="F451" s="55">
        <f aca="true" t="shared" si="139" ref="F451:K451">F452+F453+F454+F455</f>
        <v>4272325.8</v>
      </c>
      <c r="G451" s="55">
        <f t="shared" si="139"/>
        <v>4714238.8</v>
      </c>
      <c r="H451" s="55">
        <f t="shared" si="139"/>
        <v>5091391.2</v>
      </c>
      <c r="I451" s="55">
        <f t="shared" si="139"/>
        <v>5324674.8</v>
      </c>
      <c r="J451" s="55">
        <f t="shared" si="139"/>
        <v>5548274.2</v>
      </c>
      <c r="K451" s="55">
        <f t="shared" si="139"/>
        <v>5765353.27</v>
      </c>
    </row>
    <row r="452" spans="1:11" s="4" customFormat="1" ht="26.25" customHeight="1">
      <c r="A452" s="83"/>
      <c r="B452" s="108"/>
      <c r="C452" s="54" t="s">
        <v>2</v>
      </c>
      <c r="D452" s="55">
        <f t="shared" si="137"/>
        <v>0</v>
      </c>
      <c r="E452" s="55">
        <f aca="true" t="shared" si="140" ref="E452:K455">E457+E462+E467+E472+E477</f>
        <v>0</v>
      </c>
      <c r="F452" s="55">
        <f t="shared" si="140"/>
        <v>0</v>
      </c>
      <c r="G452" s="55">
        <f t="shared" si="140"/>
        <v>0</v>
      </c>
      <c r="H452" s="55">
        <f t="shared" si="140"/>
        <v>0</v>
      </c>
      <c r="I452" s="55">
        <f t="shared" si="140"/>
        <v>0</v>
      </c>
      <c r="J452" s="55">
        <f t="shared" si="140"/>
        <v>0</v>
      </c>
      <c r="K452" s="55">
        <f t="shared" si="140"/>
        <v>0</v>
      </c>
    </row>
    <row r="453" spans="1:11" s="4" customFormat="1" ht="36" customHeight="1">
      <c r="A453" s="83"/>
      <c r="B453" s="108"/>
      <c r="C453" s="54" t="s">
        <v>3</v>
      </c>
      <c r="D453" s="55">
        <f t="shared" si="137"/>
        <v>25083118.17</v>
      </c>
      <c r="E453" s="55">
        <f>E458+E463+E468+E473+E478+E483</f>
        <v>2823504.9</v>
      </c>
      <c r="F453" s="55">
        <f aca="true" t="shared" si="141" ref="F453:K453">F458+F463+F468+F473+F478+F483</f>
        <v>2976127</v>
      </c>
      <c r="G453" s="55">
        <f t="shared" si="141"/>
        <v>3369872.8</v>
      </c>
      <c r="H453" s="55">
        <f t="shared" si="141"/>
        <v>3702531.2</v>
      </c>
      <c r="I453" s="55">
        <f t="shared" si="141"/>
        <v>3892250.8</v>
      </c>
      <c r="J453" s="55">
        <f t="shared" si="141"/>
        <v>4072896.2</v>
      </c>
      <c r="K453" s="55">
        <f t="shared" si="141"/>
        <v>4245935.27</v>
      </c>
    </row>
    <row r="454" spans="1:11" s="4" customFormat="1" ht="45.75" customHeight="1">
      <c r="A454" s="83"/>
      <c r="B454" s="108"/>
      <c r="C454" s="54" t="s">
        <v>19</v>
      </c>
      <c r="D454" s="55">
        <f t="shared" si="137"/>
        <v>8693606.1</v>
      </c>
      <c r="E454" s="55">
        <f>E459+E464+E469+E474+E479+E489+E494</f>
        <v>1061466.3</v>
      </c>
      <c r="F454" s="55">
        <f aca="true" t="shared" si="142" ref="F454:K454">F459+F464+F469+F474+F479+F489+F494</f>
        <v>1162430.8</v>
      </c>
      <c r="G454" s="55">
        <f t="shared" si="142"/>
        <v>1208408</v>
      </c>
      <c r="H454" s="55">
        <f t="shared" si="142"/>
        <v>1250604</v>
      </c>
      <c r="I454" s="55">
        <f t="shared" si="142"/>
        <v>1293583</v>
      </c>
      <c r="J454" s="55">
        <f t="shared" si="142"/>
        <v>1336537</v>
      </c>
      <c r="K454" s="55">
        <f t="shared" si="142"/>
        <v>1380577</v>
      </c>
    </row>
    <row r="455" spans="1:11" s="4" customFormat="1" ht="35.25" customHeight="1">
      <c r="A455" s="83"/>
      <c r="B455" s="108"/>
      <c r="C455" s="54" t="s">
        <v>9</v>
      </c>
      <c r="D455" s="55">
        <f t="shared" si="137"/>
        <v>941383.8</v>
      </c>
      <c r="E455" s="55">
        <f t="shared" si="140"/>
        <v>116878.8</v>
      </c>
      <c r="F455" s="55">
        <f t="shared" si="140"/>
        <v>133768</v>
      </c>
      <c r="G455" s="55">
        <f t="shared" si="140"/>
        <v>135958</v>
      </c>
      <c r="H455" s="55">
        <f t="shared" si="140"/>
        <v>138256</v>
      </c>
      <c r="I455" s="55">
        <f t="shared" si="140"/>
        <v>138841</v>
      </c>
      <c r="J455" s="55">
        <f t="shared" si="140"/>
        <v>138841</v>
      </c>
      <c r="K455" s="55">
        <f t="shared" si="140"/>
        <v>138841</v>
      </c>
    </row>
    <row r="456" spans="1:11" s="4" customFormat="1" ht="24.75" customHeight="1">
      <c r="A456" s="83" t="s">
        <v>122</v>
      </c>
      <c r="B456" s="108" t="s">
        <v>42</v>
      </c>
      <c r="C456" s="54" t="s">
        <v>4</v>
      </c>
      <c r="D456" s="55">
        <f t="shared" si="137"/>
        <v>29130936.56</v>
      </c>
      <c r="E456" s="55">
        <f>E457+E458+E459+E460</f>
        <v>3288699.4</v>
      </c>
      <c r="F456" s="55">
        <f aca="true" t="shared" si="143" ref="F456:K456">F457+F458+F459+F460</f>
        <v>3537334.19</v>
      </c>
      <c r="G456" s="55">
        <f t="shared" si="143"/>
        <v>3944184.2</v>
      </c>
      <c r="H456" s="55">
        <f t="shared" si="143"/>
        <v>4292010.6</v>
      </c>
      <c r="I456" s="55">
        <f t="shared" si="143"/>
        <v>4498186.1</v>
      </c>
      <c r="J456" s="55">
        <f t="shared" si="143"/>
        <v>4691991.5</v>
      </c>
      <c r="K456" s="55">
        <f t="shared" si="143"/>
        <v>4878530.57</v>
      </c>
    </row>
    <row r="457" spans="1:11" s="4" customFormat="1" ht="21.75" customHeight="1">
      <c r="A457" s="83"/>
      <c r="B457" s="108"/>
      <c r="C457" s="54" t="s">
        <v>2</v>
      </c>
      <c r="D457" s="55">
        <f t="shared" si="137"/>
        <v>0</v>
      </c>
      <c r="E457" s="55"/>
      <c r="F457" s="55"/>
      <c r="G457" s="55"/>
      <c r="H457" s="55"/>
      <c r="I457" s="55"/>
      <c r="J457" s="55"/>
      <c r="K457" s="55"/>
    </row>
    <row r="458" spans="1:11" s="4" customFormat="1" ht="24.75" customHeight="1">
      <c r="A458" s="83"/>
      <c r="B458" s="108"/>
      <c r="C458" s="54" t="s">
        <v>3</v>
      </c>
      <c r="D458" s="55">
        <f t="shared" si="137"/>
        <v>24732570.57</v>
      </c>
      <c r="E458" s="55">
        <v>2774773.2</v>
      </c>
      <c r="F458" s="55">
        <v>2924253.4</v>
      </c>
      <c r="G458" s="55">
        <v>3317999.2</v>
      </c>
      <c r="H458" s="55">
        <v>3650657.6</v>
      </c>
      <c r="I458" s="55">
        <v>3843519.1</v>
      </c>
      <c r="J458" s="55">
        <v>4024164.5</v>
      </c>
      <c r="K458" s="55">
        <v>4197203.57</v>
      </c>
    </row>
    <row r="459" spans="1:11" s="4" customFormat="1" ht="37.5" customHeight="1">
      <c r="A459" s="83"/>
      <c r="B459" s="108"/>
      <c r="C459" s="54" t="s">
        <v>19</v>
      </c>
      <c r="D459" s="55">
        <f t="shared" si="137"/>
        <v>3529346.49</v>
      </c>
      <c r="E459" s="55">
        <v>406226.7</v>
      </c>
      <c r="F459" s="55">
        <v>489400.79</v>
      </c>
      <c r="G459" s="55">
        <v>500413</v>
      </c>
      <c r="H459" s="55">
        <v>513386</v>
      </c>
      <c r="I459" s="55">
        <v>526700</v>
      </c>
      <c r="J459" s="55">
        <v>539860</v>
      </c>
      <c r="K459" s="55">
        <v>553360</v>
      </c>
    </row>
    <row r="460" spans="1:11" s="4" customFormat="1" ht="33.75" customHeight="1">
      <c r="A460" s="83"/>
      <c r="B460" s="108"/>
      <c r="C460" s="54" t="s">
        <v>9</v>
      </c>
      <c r="D460" s="55">
        <f t="shared" si="137"/>
        <v>869019.5</v>
      </c>
      <c r="E460" s="55">
        <v>107699.5</v>
      </c>
      <c r="F460" s="55">
        <v>123680</v>
      </c>
      <c r="G460" s="55">
        <v>125772</v>
      </c>
      <c r="H460" s="55">
        <v>127967</v>
      </c>
      <c r="I460" s="55">
        <v>127967</v>
      </c>
      <c r="J460" s="55">
        <v>127967</v>
      </c>
      <c r="K460" s="55">
        <v>127967</v>
      </c>
    </row>
    <row r="461" spans="1:11" s="4" customFormat="1" ht="25.5" customHeight="1">
      <c r="A461" s="83" t="s">
        <v>123</v>
      </c>
      <c r="B461" s="108" t="s">
        <v>43</v>
      </c>
      <c r="C461" s="54" t="s">
        <v>4</v>
      </c>
      <c r="D461" s="55">
        <f t="shared" si="137"/>
        <v>3884394.91</v>
      </c>
      <c r="E461" s="55">
        <f>E462+E463+E464+E465</f>
        <v>488994.9</v>
      </c>
      <c r="F461" s="55">
        <f aca="true" t="shared" si="144" ref="F461:K461">F462+F463+F464+F465</f>
        <v>520906.01</v>
      </c>
      <c r="G461" s="55">
        <f t="shared" si="144"/>
        <v>529597</v>
      </c>
      <c r="H461" s="55">
        <f t="shared" si="144"/>
        <v>551548</v>
      </c>
      <c r="I461" s="55">
        <f t="shared" si="144"/>
        <v>574903</v>
      </c>
      <c r="J461" s="55">
        <f t="shared" si="144"/>
        <v>597483</v>
      </c>
      <c r="K461" s="55">
        <f t="shared" si="144"/>
        <v>620963</v>
      </c>
    </row>
    <row r="462" spans="1:11" s="4" customFormat="1" ht="30.75" customHeight="1">
      <c r="A462" s="83"/>
      <c r="B462" s="108"/>
      <c r="C462" s="54" t="s">
        <v>2</v>
      </c>
      <c r="D462" s="55">
        <f t="shared" si="137"/>
        <v>0</v>
      </c>
      <c r="E462" s="55"/>
      <c r="F462" s="55"/>
      <c r="G462" s="55"/>
      <c r="H462" s="55"/>
      <c r="I462" s="55"/>
      <c r="J462" s="55"/>
      <c r="K462" s="55"/>
    </row>
    <row r="463" spans="1:11" s="4" customFormat="1" ht="27" customHeight="1">
      <c r="A463" s="83"/>
      <c r="B463" s="108"/>
      <c r="C463" s="54" t="s">
        <v>3</v>
      </c>
      <c r="D463" s="55">
        <f t="shared" si="137"/>
        <v>0</v>
      </c>
      <c r="E463" s="55"/>
      <c r="F463" s="55"/>
      <c r="G463" s="55"/>
      <c r="H463" s="55"/>
      <c r="I463" s="55"/>
      <c r="J463" s="55"/>
      <c r="K463" s="55"/>
    </row>
    <row r="464" spans="1:11" s="4" customFormat="1" ht="47.25" customHeight="1">
      <c r="A464" s="83"/>
      <c r="B464" s="108"/>
      <c r="C464" s="54" t="s">
        <v>19</v>
      </c>
      <c r="D464" s="55">
        <f t="shared" si="137"/>
        <v>3815013.61</v>
      </c>
      <c r="E464" s="55">
        <v>480100.6</v>
      </c>
      <c r="F464" s="55">
        <v>511264.01</v>
      </c>
      <c r="G464" s="55">
        <v>519859</v>
      </c>
      <c r="H464" s="55">
        <v>541710</v>
      </c>
      <c r="I464" s="55">
        <v>564480</v>
      </c>
      <c r="J464" s="55">
        <v>587060</v>
      </c>
      <c r="K464" s="55">
        <v>610540</v>
      </c>
    </row>
    <row r="465" spans="1:11" s="4" customFormat="1" ht="29.25" customHeight="1">
      <c r="A465" s="83"/>
      <c r="B465" s="108"/>
      <c r="C465" s="54" t="s">
        <v>9</v>
      </c>
      <c r="D465" s="55">
        <f t="shared" si="137"/>
        <v>69381.3</v>
      </c>
      <c r="E465" s="55">
        <v>8894.3</v>
      </c>
      <c r="F465" s="55">
        <v>9642</v>
      </c>
      <c r="G465" s="55">
        <v>9738</v>
      </c>
      <c r="H465" s="55">
        <v>9838</v>
      </c>
      <c r="I465" s="55">
        <v>10423</v>
      </c>
      <c r="J465" s="55">
        <v>10423</v>
      </c>
      <c r="K465" s="55">
        <v>10423</v>
      </c>
    </row>
    <row r="466" spans="1:11" s="4" customFormat="1" ht="24" customHeight="1">
      <c r="A466" s="83" t="s">
        <v>124</v>
      </c>
      <c r="B466" s="105" t="s">
        <v>45</v>
      </c>
      <c r="C466" s="54" t="s">
        <v>4</v>
      </c>
      <c r="D466" s="55">
        <f t="shared" si="137"/>
        <v>119780</v>
      </c>
      <c r="E466" s="55">
        <f>E467+E468+E469+E470</f>
        <v>16281</v>
      </c>
      <c r="F466" s="55">
        <f aca="true" t="shared" si="145" ref="F466:K466">F467+F468+F469+F470</f>
        <v>2483</v>
      </c>
      <c r="G466" s="55">
        <f t="shared" si="145"/>
        <v>18691</v>
      </c>
      <c r="H466" s="55">
        <f t="shared" si="145"/>
        <v>19412</v>
      </c>
      <c r="I466" s="55">
        <f t="shared" si="145"/>
        <v>20171</v>
      </c>
      <c r="J466" s="55">
        <f t="shared" si="145"/>
        <v>20961</v>
      </c>
      <c r="K466" s="55">
        <f t="shared" si="145"/>
        <v>21781</v>
      </c>
    </row>
    <row r="467" spans="1:11" s="4" customFormat="1" ht="24" customHeight="1">
      <c r="A467" s="83"/>
      <c r="B467" s="106"/>
      <c r="C467" s="54" t="s">
        <v>2</v>
      </c>
      <c r="D467" s="55">
        <f t="shared" si="137"/>
        <v>0</v>
      </c>
      <c r="E467" s="55"/>
      <c r="F467" s="55"/>
      <c r="G467" s="55"/>
      <c r="H467" s="55"/>
      <c r="I467" s="55"/>
      <c r="J467" s="55"/>
      <c r="K467" s="55"/>
    </row>
    <row r="468" spans="1:11" s="4" customFormat="1" ht="21.75" customHeight="1">
      <c r="A468" s="83"/>
      <c r="B468" s="106"/>
      <c r="C468" s="54" t="s">
        <v>3</v>
      </c>
      <c r="D468" s="55">
        <f t="shared" si="137"/>
        <v>0</v>
      </c>
      <c r="E468" s="55"/>
      <c r="F468" s="55"/>
      <c r="G468" s="55"/>
      <c r="H468" s="55"/>
      <c r="I468" s="55"/>
      <c r="J468" s="55"/>
      <c r="K468" s="55"/>
    </row>
    <row r="469" spans="1:11" s="4" customFormat="1" ht="42.75" customHeight="1">
      <c r="A469" s="83"/>
      <c r="B469" s="106"/>
      <c r="C469" s="54" t="s">
        <v>19</v>
      </c>
      <c r="D469" s="55">
        <f t="shared" si="137"/>
        <v>116797</v>
      </c>
      <c r="E469" s="55">
        <v>15996</v>
      </c>
      <c r="F469" s="55">
        <v>2037</v>
      </c>
      <c r="G469" s="55">
        <v>18243</v>
      </c>
      <c r="H469" s="55">
        <v>18961</v>
      </c>
      <c r="I469" s="55">
        <v>19720</v>
      </c>
      <c r="J469" s="55">
        <v>20510</v>
      </c>
      <c r="K469" s="55">
        <v>21330</v>
      </c>
    </row>
    <row r="470" spans="1:11" s="4" customFormat="1" ht="26.25" customHeight="1">
      <c r="A470" s="83"/>
      <c r="B470" s="107"/>
      <c r="C470" s="54" t="s">
        <v>9</v>
      </c>
      <c r="D470" s="55">
        <f t="shared" si="137"/>
        <v>2983</v>
      </c>
      <c r="E470" s="55">
        <v>285</v>
      </c>
      <c r="F470" s="55">
        <v>446</v>
      </c>
      <c r="G470" s="55">
        <v>448</v>
      </c>
      <c r="H470" s="55">
        <v>451</v>
      </c>
      <c r="I470" s="55">
        <v>451</v>
      </c>
      <c r="J470" s="55">
        <v>451</v>
      </c>
      <c r="K470" s="55">
        <v>451</v>
      </c>
    </row>
    <row r="471" spans="1:11" s="4" customFormat="1" ht="18.75" customHeight="1">
      <c r="A471" s="83" t="s">
        <v>125</v>
      </c>
      <c r="B471" s="105" t="s">
        <v>46</v>
      </c>
      <c r="C471" s="54" t="s">
        <v>4</v>
      </c>
      <c r="D471" s="55">
        <f t="shared" si="137"/>
        <v>1037006.4</v>
      </c>
      <c r="E471" s="55">
        <f>E472+E473+E474+E475</f>
        <v>132279.4</v>
      </c>
      <c r="F471" s="55">
        <f aca="true" t="shared" si="146" ref="F471:K471">F472+F473+F474+F475</f>
        <v>134297</v>
      </c>
      <c r="G471" s="55">
        <f t="shared" si="146"/>
        <v>142930</v>
      </c>
      <c r="H471" s="55">
        <f t="shared" si="146"/>
        <v>148650</v>
      </c>
      <c r="I471" s="55">
        <f t="shared" si="146"/>
        <v>154160</v>
      </c>
      <c r="J471" s="55">
        <f t="shared" si="146"/>
        <v>159670</v>
      </c>
      <c r="K471" s="55">
        <f t="shared" si="146"/>
        <v>165020</v>
      </c>
    </row>
    <row r="472" spans="1:11" s="4" customFormat="1" ht="27" customHeight="1">
      <c r="A472" s="83"/>
      <c r="B472" s="106"/>
      <c r="C472" s="54" t="s">
        <v>2</v>
      </c>
      <c r="D472" s="55">
        <f t="shared" si="137"/>
        <v>0</v>
      </c>
      <c r="E472" s="55"/>
      <c r="F472" s="55"/>
      <c r="G472" s="55"/>
      <c r="H472" s="55"/>
      <c r="I472" s="55"/>
      <c r="J472" s="55"/>
      <c r="K472" s="55"/>
    </row>
    <row r="473" spans="1:11" s="4" customFormat="1" ht="19.5" customHeight="1">
      <c r="A473" s="83"/>
      <c r="B473" s="106"/>
      <c r="C473" s="54" t="s">
        <v>3</v>
      </c>
      <c r="D473" s="55">
        <f t="shared" si="137"/>
        <v>0</v>
      </c>
      <c r="E473" s="55"/>
      <c r="F473" s="55"/>
      <c r="G473" s="55"/>
      <c r="H473" s="55"/>
      <c r="I473" s="55"/>
      <c r="J473" s="55"/>
      <c r="K473" s="55"/>
    </row>
    <row r="474" spans="1:11" s="4" customFormat="1" ht="45" customHeight="1">
      <c r="A474" s="83"/>
      <c r="B474" s="106"/>
      <c r="C474" s="54" t="s">
        <v>19</v>
      </c>
      <c r="D474" s="55">
        <f t="shared" si="137"/>
        <v>1037006.4</v>
      </c>
      <c r="E474" s="55">
        <v>132279.4</v>
      </c>
      <c r="F474" s="55">
        <v>134297</v>
      </c>
      <c r="G474" s="55">
        <v>142930</v>
      </c>
      <c r="H474" s="55">
        <v>148650</v>
      </c>
      <c r="I474" s="55">
        <v>154160</v>
      </c>
      <c r="J474" s="55">
        <v>159670</v>
      </c>
      <c r="K474" s="55">
        <v>165020</v>
      </c>
    </row>
    <row r="475" spans="1:11" s="4" customFormat="1" ht="21.75" customHeight="1">
      <c r="A475" s="83"/>
      <c r="B475" s="107"/>
      <c r="C475" s="54" t="s">
        <v>9</v>
      </c>
      <c r="D475" s="55">
        <f t="shared" si="137"/>
        <v>0</v>
      </c>
      <c r="E475" s="55"/>
      <c r="F475" s="55"/>
      <c r="G475" s="55"/>
      <c r="H475" s="55"/>
      <c r="I475" s="55"/>
      <c r="J475" s="55"/>
      <c r="K475" s="55"/>
    </row>
    <row r="476" spans="1:11" s="4" customFormat="1" ht="21.75" customHeight="1">
      <c r="A476" s="83" t="s">
        <v>126</v>
      </c>
      <c r="B476" s="105" t="s">
        <v>271</v>
      </c>
      <c r="C476" s="54" t="s">
        <v>4</v>
      </c>
      <c r="D476" s="55">
        <f t="shared" si="137"/>
        <v>170567.6</v>
      </c>
      <c r="E476" s="55">
        <f>E477+E478+E479+E480</f>
        <v>22949.6</v>
      </c>
      <c r="F476" s="55">
        <f aca="true" t="shared" si="147" ref="F476:K476">F477+F478+F479+F480</f>
        <v>21812</v>
      </c>
      <c r="G476" s="55">
        <f t="shared" si="147"/>
        <v>23343</v>
      </c>
      <c r="H476" s="55">
        <f t="shared" si="147"/>
        <v>24277</v>
      </c>
      <c r="I476" s="55">
        <f t="shared" si="147"/>
        <v>25156</v>
      </c>
      <c r="J476" s="55">
        <f t="shared" si="147"/>
        <v>26070</v>
      </c>
      <c r="K476" s="55">
        <f t="shared" si="147"/>
        <v>26960</v>
      </c>
    </row>
    <row r="477" spans="1:11" s="4" customFormat="1" ht="26.25" customHeight="1">
      <c r="A477" s="83"/>
      <c r="B477" s="106"/>
      <c r="C477" s="54" t="s">
        <v>2</v>
      </c>
      <c r="D477" s="55">
        <f t="shared" si="137"/>
        <v>0</v>
      </c>
      <c r="E477" s="55"/>
      <c r="F477" s="55"/>
      <c r="G477" s="55"/>
      <c r="H477" s="55"/>
      <c r="I477" s="55"/>
      <c r="J477" s="55"/>
      <c r="K477" s="55"/>
    </row>
    <row r="478" spans="1:11" s="4" customFormat="1" ht="15" customHeight="1">
      <c r="A478" s="83"/>
      <c r="B478" s="106"/>
      <c r="C478" s="54" t="s">
        <v>3</v>
      </c>
      <c r="D478" s="55">
        <f t="shared" si="137"/>
        <v>0</v>
      </c>
      <c r="E478" s="55"/>
      <c r="F478" s="55"/>
      <c r="G478" s="55"/>
      <c r="H478" s="55"/>
      <c r="I478" s="55"/>
      <c r="J478" s="55"/>
      <c r="K478" s="55"/>
    </row>
    <row r="479" spans="1:11" s="4" customFormat="1" ht="43.5" customHeight="1">
      <c r="A479" s="83"/>
      <c r="B479" s="106"/>
      <c r="C479" s="54" t="s">
        <v>19</v>
      </c>
      <c r="D479" s="55">
        <f t="shared" si="137"/>
        <v>170567.6</v>
      </c>
      <c r="E479" s="55">
        <v>22949.6</v>
      </c>
      <c r="F479" s="55">
        <v>21812</v>
      </c>
      <c r="G479" s="55">
        <v>23343</v>
      </c>
      <c r="H479" s="55">
        <v>24277</v>
      </c>
      <c r="I479" s="55">
        <v>25156</v>
      </c>
      <c r="J479" s="55">
        <v>26070</v>
      </c>
      <c r="K479" s="55">
        <v>26960</v>
      </c>
    </row>
    <row r="480" spans="1:11" s="4" customFormat="1" ht="28.5" customHeight="1">
      <c r="A480" s="83"/>
      <c r="B480" s="107"/>
      <c r="C480" s="54" t="s">
        <v>9</v>
      </c>
      <c r="D480" s="55">
        <f t="shared" si="137"/>
        <v>0</v>
      </c>
      <c r="E480" s="55"/>
      <c r="F480" s="55"/>
      <c r="G480" s="55"/>
      <c r="H480" s="55"/>
      <c r="I480" s="55"/>
      <c r="J480" s="55"/>
      <c r="K480" s="55"/>
    </row>
    <row r="481" spans="1:11" s="4" customFormat="1" ht="21" customHeight="1">
      <c r="A481" s="83" t="s">
        <v>131</v>
      </c>
      <c r="B481" s="105" t="s">
        <v>137</v>
      </c>
      <c r="C481" s="54" t="s">
        <v>4</v>
      </c>
      <c r="D481" s="55">
        <f t="shared" si="137"/>
        <v>350547.6</v>
      </c>
      <c r="E481" s="55">
        <f>E482+E483+E484+E485</f>
        <v>48731.7</v>
      </c>
      <c r="F481" s="55">
        <f aca="true" t="shared" si="148" ref="F481:K481">F482+F483+F484+F485</f>
        <v>51873.6</v>
      </c>
      <c r="G481" s="55">
        <f t="shared" si="148"/>
        <v>51873.6</v>
      </c>
      <c r="H481" s="55">
        <f t="shared" si="148"/>
        <v>51873.6</v>
      </c>
      <c r="I481" s="55">
        <f t="shared" si="148"/>
        <v>48731.7</v>
      </c>
      <c r="J481" s="55">
        <f t="shared" si="148"/>
        <v>48731.7</v>
      </c>
      <c r="K481" s="55">
        <f t="shared" si="148"/>
        <v>48731.7</v>
      </c>
    </row>
    <row r="482" spans="1:11" s="4" customFormat="1" ht="18" customHeight="1">
      <c r="A482" s="83"/>
      <c r="B482" s="106"/>
      <c r="C482" s="54" t="s">
        <v>2</v>
      </c>
      <c r="D482" s="55">
        <f t="shared" si="137"/>
        <v>0</v>
      </c>
      <c r="E482" s="55"/>
      <c r="F482" s="55"/>
      <c r="G482" s="55"/>
      <c r="H482" s="55"/>
      <c r="I482" s="55"/>
      <c r="J482" s="55"/>
      <c r="K482" s="55"/>
    </row>
    <row r="483" spans="1:11" s="4" customFormat="1" ht="19.5" customHeight="1">
      <c r="A483" s="83"/>
      <c r="B483" s="106"/>
      <c r="C483" s="54" t="s">
        <v>3</v>
      </c>
      <c r="D483" s="55">
        <f t="shared" si="137"/>
        <v>350547.6</v>
      </c>
      <c r="E483" s="55">
        <v>48731.7</v>
      </c>
      <c r="F483" s="55">
        <v>51873.6</v>
      </c>
      <c r="G483" s="55">
        <v>51873.6</v>
      </c>
      <c r="H483" s="55">
        <v>51873.6</v>
      </c>
      <c r="I483" s="55">
        <v>48731.7</v>
      </c>
      <c r="J483" s="55">
        <v>48731.7</v>
      </c>
      <c r="K483" s="55">
        <v>48731.7</v>
      </c>
    </row>
    <row r="484" spans="1:11" s="4" customFormat="1" ht="34.5" customHeight="1">
      <c r="A484" s="83"/>
      <c r="B484" s="106"/>
      <c r="C484" s="54" t="s">
        <v>19</v>
      </c>
      <c r="D484" s="55">
        <f t="shared" si="137"/>
        <v>0</v>
      </c>
      <c r="E484" s="55"/>
      <c r="F484" s="55"/>
      <c r="G484" s="55"/>
      <c r="H484" s="55"/>
      <c r="I484" s="55"/>
      <c r="J484" s="55"/>
      <c r="K484" s="55"/>
    </row>
    <row r="485" spans="1:11" s="4" customFormat="1" ht="27" customHeight="1">
      <c r="A485" s="83"/>
      <c r="B485" s="107"/>
      <c r="C485" s="54" t="s">
        <v>9</v>
      </c>
      <c r="D485" s="55">
        <f t="shared" si="137"/>
        <v>0</v>
      </c>
      <c r="E485" s="55"/>
      <c r="F485" s="55"/>
      <c r="G485" s="55"/>
      <c r="H485" s="55"/>
      <c r="I485" s="55"/>
      <c r="J485" s="55"/>
      <c r="K485" s="55"/>
    </row>
    <row r="486" spans="1:11" s="4" customFormat="1" ht="22.5" customHeight="1">
      <c r="A486" s="83" t="s">
        <v>132</v>
      </c>
      <c r="B486" s="105" t="s">
        <v>272</v>
      </c>
      <c r="C486" s="54" t="s">
        <v>4</v>
      </c>
      <c r="D486" s="55">
        <f t="shared" si="137"/>
        <v>13580</v>
      </c>
      <c r="E486" s="55">
        <f>E487+E488+E489+E490</f>
        <v>1988</v>
      </c>
      <c r="F486" s="55">
        <f aca="true" t="shared" si="149" ref="F486:K486">F487+F488+F489+F490</f>
        <v>1932</v>
      </c>
      <c r="G486" s="55">
        <f t="shared" si="149"/>
        <v>1932</v>
      </c>
      <c r="H486" s="55">
        <f t="shared" si="149"/>
        <v>1932</v>
      </c>
      <c r="I486" s="55">
        <f t="shared" si="149"/>
        <v>1932</v>
      </c>
      <c r="J486" s="55">
        <f t="shared" si="149"/>
        <v>1932</v>
      </c>
      <c r="K486" s="55">
        <f t="shared" si="149"/>
        <v>1932</v>
      </c>
    </row>
    <row r="487" spans="1:11" s="4" customFormat="1" ht="26.25" customHeight="1">
      <c r="A487" s="83"/>
      <c r="B487" s="106"/>
      <c r="C487" s="54" t="s">
        <v>2</v>
      </c>
      <c r="D487" s="55">
        <f t="shared" si="137"/>
        <v>0</v>
      </c>
      <c r="E487" s="55"/>
      <c r="F487" s="55"/>
      <c r="G487" s="55"/>
      <c r="H487" s="55"/>
      <c r="I487" s="55"/>
      <c r="J487" s="55"/>
      <c r="K487" s="55"/>
    </row>
    <row r="488" spans="1:11" s="4" customFormat="1" ht="18.75" customHeight="1">
      <c r="A488" s="83"/>
      <c r="B488" s="106"/>
      <c r="C488" s="54" t="s">
        <v>3</v>
      </c>
      <c r="D488" s="55">
        <f t="shared" si="137"/>
        <v>0</v>
      </c>
      <c r="E488" s="55"/>
      <c r="F488" s="55"/>
      <c r="G488" s="55"/>
      <c r="H488" s="55"/>
      <c r="I488" s="55"/>
      <c r="J488" s="55"/>
      <c r="K488" s="55"/>
    </row>
    <row r="489" spans="1:11" s="4" customFormat="1" ht="42" customHeight="1">
      <c r="A489" s="83"/>
      <c r="B489" s="106"/>
      <c r="C489" s="54" t="s">
        <v>19</v>
      </c>
      <c r="D489" s="55">
        <f t="shared" si="137"/>
        <v>13580</v>
      </c>
      <c r="E489" s="55">
        <v>1988</v>
      </c>
      <c r="F489" s="55">
        <v>1932</v>
      </c>
      <c r="G489" s="55">
        <v>1932</v>
      </c>
      <c r="H489" s="55">
        <v>1932</v>
      </c>
      <c r="I489" s="55">
        <v>1932</v>
      </c>
      <c r="J489" s="55">
        <v>1932</v>
      </c>
      <c r="K489" s="55">
        <v>1932</v>
      </c>
    </row>
    <row r="490" spans="1:11" s="4" customFormat="1" ht="27.75" customHeight="1">
      <c r="A490" s="83"/>
      <c r="B490" s="107"/>
      <c r="C490" s="54" t="s">
        <v>9</v>
      </c>
      <c r="D490" s="55">
        <f t="shared" si="137"/>
        <v>0</v>
      </c>
      <c r="E490" s="55"/>
      <c r="F490" s="55"/>
      <c r="G490" s="55"/>
      <c r="H490" s="55"/>
      <c r="I490" s="55"/>
      <c r="J490" s="55"/>
      <c r="K490" s="55"/>
    </row>
    <row r="491" spans="1:11" s="4" customFormat="1" ht="22.5" customHeight="1">
      <c r="A491" s="83" t="s">
        <v>138</v>
      </c>
      <c r="B491" s="105" t="s">
        <v>133</v>
      </c>
      <c r="C491" s="54" t="s">
        <v>4</v>
      </c>
      <c r="D491" s="55">
        <f t="shared" si="137"/>
        <v>11295</v>
      </c>
      <c r="E491" s="55">
        <f>E492+E493+E494+E495</f>
        <v>1926</v>
      </c>
      <c r="F491" s="55">
        <f aca="true" t="shared" si="150" ref="F491:K491">F492+F493+F494+F495</f>
        <v>1688</v>
      </c>
      <c r="G491" s="55">
        <f t="shared" si="150"/>
        <v>1688</v>
      </c>
      <c r="H491" s="55">
        <f t="shared" si="150"/>
        <v>1688</v>
      </c>
      <c r="I491" s="55">
        <f t="shared" si="150"/>
        <v>1435</v>
      </c>
      <c r="J491" s="55">
        <f t="shared" si="150"/>
        <v>1435</v>
      </c>
      <c r="K491" s="55">
        <f t="shared" si="150"/>
        <v>1435</v>
      </c>
    </row>
    <row r="492" spans="1:11" s="4" customFormat="1" ht="30.75" customHeight="1">
      <c r="A492" s="83"/>
      <c r="B492" s="106"/>
      <c r="C492" s="54" t="s">
        <v>2</v>
      </c>
      <c r="D492" s="55">
        <f t="shared" si="137"/>
        <v>0</v>
      </c>
      <c r="E492" s="55"/>
      <c r="F492" s="55"/>
      <c r="G492" s="55"/>
      <c r="H492" s="55"/>
      <c r="I492" s="55"/>
      <c r="J492" s="55"/>
      <c r="K492" s="55"/>
    </row>
    <row r="493" spans="1:11" s="4" customFormat="1" ht="21" customHeight="1">
      <c r="A493" s="83"/>
      <c r="B493" s="106"/>
      <c r="C493" s="54" t="s">
        <v>3</v>
      </c>
      <c r="D493" s="55">
        <f t="shared" si="137"/>
        <v>0</v>
      </c>
      <c r="E493" s="55"/>
      <c r="F493" s="55"/>
      <c r="G493" s="55"/>
      <c r="H493" s="55"/>
      <c r="I493" s="55"/>
      <c r="J493" s="55"/>
      <c r="K493" s="55"/>
    </row>
    <row r="494" spans="1:11" s="4" customFormat="1" ht="47.25" customHeight="1">
      <c r="A494" s="83"/>
      <c r="B494" s="106"/>
      <c r="C494" s="54" t="s">
        <v>19</v>
      </c>
      <c r="D494" s="55">
        <f t="shared" si="137"/>
        <v>11295</v>
      </c>
      <c r="E494" s="55">
        <v>1926</v>
      </c>
      <c r="F494" s="55">
        <v>1688</v>
      </c>
      <c r="G494" s="55">
        <v>1688</v>
      </c>
      <c r="H494" s="55">
        <v>1688</v>
      </c>
      <c r="I494" s="55">
        <v>1435</v>
      </c>
      <c r="J494" s="55">
        <v>1435</v>
      </c>
      <c r="K494" s="55">
        <v>1435</v>
      </c>
    </row>
    <row r="495" spans="1:11" s="4" customFormat="1" ht="29.25" customHeight="1">
      <c r="A495" s="83"/>
      <c r="B495" s="107"/>
      <c r="C495" s="54" t="s">
        <v>9</v>
      </c>
      <c r="D495" s="55">
        <f t="shared" si="137"/>
        <v>0</v>
      </c>
      <c r="E495" s="55"/>
      <c r="F495" s="55"/>
      <c r="G495" s="55"/>
      <c r="H495" s="55"/>
      <c r="I495" s="55"/>
      <c r="J495" s="55"/>
      <c r="K495" s="55"/>
    </row>
    <row r="496" spans="1:11" s="53" customFormat="1" ht="19.5" customHeight="1">
      <c r="A496" s="84" t="s">
        <v>127</v>
      </c>
      <c r="B496" s="105" t="s">
        <v>154</v>
      </c>
      <c r="C496" s="54" t="s">
        <v>4</v>
      </c>
      <c r="D496" s="55">
        <f>E496+F496+G496+H496+I496+J496+K496</f>
        <v>7075</v>
      </c>
      <c r="E496" s="55">
        <f>E497+E498+E499+E500</f>
        <v>4962</v>
      </c>
      <c r="F496" s="55">
        <f aca="true" t="shared" si="151" ref="F496:K496">F497+F498+F499+F500</f>
        <v>2113</v>
      </c>
      <c r="G496" s="55">
        <f t="shared" si="151"/>
        <v>0</v>
      </c>
      <c r="H496" s="55">
        <f t="shared" si="151"/>
        <v>0</v>
      </c>
      <c r="I496" s="55">
        <f t="shared" si="151"/>
        <v>0</v>
      </c>
      <c r="J496" s="55">
        <f t="shared" si="151"/>
        <v>0</v>
      </c>
      <c r="K496" s="55">
        <f t="shared" si="151"/>
        <v>0</v>
      </c>
    </row>
    <row r="497" spans="1:11" s="53" customFormat="1" ht="26.25" customHeight="1">
      <c r="A497" s="85"/>
      <c r="B497" s="106"/>
      <c r="C497" s="54" t="s">
        <v>2</v>
      </c>
      <c r="D497" s="55">
        <f>E497+F497+G497+H497+I497+J497+K497</f>
        <v>0</v>
      </c>
      <c r="E497" s="55"/>
      <c r="F497" s="55"/>
      <c r="G497" s="55"/>
      <c r="H497" s="55"/>
      <c r="I497" s="55"/>
      <c r="J497" s="55"/>
      <c r="K497" s="55"/>
    </row>
    <row r="498" spans="1:11" s="53" customFormat="1" ht="22.5" customHeight="1">
      <c r="A498" s="85"/>
      <c r="B498" s="106"/>
      <c r="C498" s="57" t="s">
        <v>3</v>
      </c>
      <c r="D498" s="55">
        <f>E498+F498+G498+H498+I498+J498+K498</f>
        <v>7075</v>
      </c>
      <c r="E498" s="55">
        <v>4962</v>
      </c>
      <c r="F498" s="55">
        <v>2113</v>
      </c>
      <c r="G498" s="55"/>
      <c r="H498" s="55"/>
      <c r="I498" s="55"/>
      <c r="J498" s="55"/>
      <c r="K498" s="55"/>
    </row>
    <row r="499" spans="1:11" s="53" customFormat="1" ht="35.25" customHeight="1">
      <c r="A499" s="85"/>
      <c r="B499" s="106"/>
      <c r="C499" s="57" t="s">
        <v>19</v>
      </c>
      <c r="D499" s="55">
        <f>E499+F499+G499+H499+I499+J499+K499</f>
        <v>0</v>
      </c>
      <c r="E499" s="55"/>
      <c r="F499" s="55"/>
      <c r="G499" s="55"/>
      <c r="H499" s="55"/>
      <c r="I499" s="55"/>
      <c r="J499" s="55"/>
      <c r="K499" s="55"/>
    </row>
    <row r="500" spans="1:11" s="53" customFormat="1" ht="24" customHeight="1">
      <c r="A500" s="86"/>
      <c r="B500" s="107"/>
      <c r="C500" s="57" t="s">
        <v>9</v>
      </c>
      <c r="D500" s="55">
        <f>E500+F500+G500+H500+I500+J500+K500</f>
        <v>0</v>
      </c>
      <c r="E500" s="55"/>
      <c r="F500" s="55"/>
      <c r="G500" s="55"/>
      <c r="H500" s="55"/>
      <c r="I500" s="55"/>
      <c r="J500" s="55"/>
      <c r="K500" s="55"/>
    </row>
    <row r="501" spans="1:11" s="5" customFormat="1" ht="21" customHeight="1">
      <c r="A501" s="109" t="s">
        <v>128</v>
      </c>
      <c r="B501" s="105" t="s">
        <v>215</v>
      </c>
      <c r="C501" s="54" t="s">
        <v>4</v>
      </c>
      <c r="D501" s="55">
        <f t="shared" si="137"/>
        <v>39729.8</v>
      </c>
      <c r="E501" s="55">
        <f>E502+E503+E504+E505</f>
        <v>8987.8</v>
      </c>
      <c r="F501" s="55">
        <f aca="true" t="shared" si="152" ref="F501:K501">F502+F503+F504+F505</f>
        <v>4867</v>
      </c>
      <c r="G501" s="55">
        <f t="shared" si="152"/>
        <v>5175</v>
      </c>
      <c r="H501" s="55">
        <f t="shared" si="152"/>
        <v>5175</v>
      </c>
      <c r="I501" s="55">
        <f t="shared" si="152"/>
        <v>5175</v>
      </c>
      <c r="J501" s="55">
        <f t="shared" si="152"/>
        <v>5175</v>
      </c>
      <c r="K501" s="55">
        <f t="shared" si="152"/>
        <v>5175</v>
      </c>
    </row>
    <row r="502" spans="1:11" s="5" customFormat="1" ht="27" customHeight="1">
      <c r="A502" s="110"/>
      <c r="B502" s="106"/>
      <c r="C502" s="54" t="s">
        <v>2</v>
      </c>
      <c r="D502" s="55">
        <f t="shared" si="137"/>
        <v>0</v>
      </c>
      <c r="E502" s="55"/>
      <c r="F502" s="55"/>
      <c r="G502" s="55"/>
      <c r="H502" s="55"/>
      <c r="I502" s="55"/>
      <c r="J502" s="55"/>
      <c r="K502" s="55"/>
    </row>
    <row r="503" spans="1:11" s="5" customFormat="1" ht="18.75" customHeight="1">
      <c r="A503" s="110"/>
      <c r="B503" s="106"/>
      <c r="C503" s="57" t="s">
        <v>3</v>
      </c>
      <c r="D503" s="55">
        <f t="shared" si="137"/>
        <v>105.8</v>
      </c>
      <c r="E503" s="55">
        <f>SUM(E508+E513+E518)</f>
        <v>105.8</v>
      </c>
      <c r="F503" s="55">
        <f aca="true" t="shared" si="153" ref="F503:K503">SUM(F508+F513+F518)</f>
        <v>0</v>
      </c>
      <c r="G503" s="55">
        <f t="shared" si="153"/>
        <v>0</v>
      </c>
      <c r="H503" s="55">
        <f t="shared" si="153"/>
        <v>0</v>
      </c>
      <c r="I503" s="55">
        <f t="shared" si="153"/>
        <v>0</v>
      </c>
      <c r="J503" s="55">
        <f t="shared" si="153"/>
        <v>0</v>
      </c>
      <c r="K503" s="55">
        <f t="shared" si="153"/>
        <v>0</v>
      </c>
    </row>
    <row r="504" spans="1:11" s="5" customFormat="1" ht="38.25" customHeight="1">
      <c r="A504" s="110"/>
      <c r="B504" s="106"/>
      <c r="C504" s="57" t="s">
        <v>19</v>
      </c>
      <c r="D504" s="55">
        <f t="shared" si="137"/>
        <v>39624</v>
      </c>
      <c r="E504" s="55">
        <f aca="true" t="shared" si="154" ref="E504:K504">E509+E514+E519</f>
        <v>8882</v>
      </c>
      <c r="F504" s="55">
        <f t="shared" si="154"/>
        <v>4867</v>
      </c>
      <c r="G504" s="55">
        <f t="shared" si="154"/>
        <v>5175</v>
      </c>
      <c r="H504" s="55">
        <f t="shared" si="154"/>
        <v>5175</v>
      </c>
      <c r="I504" s="55">
        <f t="shared" si="154"/>
        <v>5175</v>
      </c>
      <c r="J504" s="55">
        <f t="shared" si="154"/>
        <v>5175</v>
      </c>
      <c r="K504" s="55">
        <f t="shared" si="154"/>
        <v>5175</v>
      </c>
    </row>
    <row r="505" spans="1:11" s="5" customFormat="1" ht="26.25" customHeight="1">
      <c r="A505" s="111"/>
      <c r="B505" s="107"/>
      <c r="C505" s="57" t="s">
        <v>9</v>
      </c>
      <c r="D505" s="55">
        <f t="shared" si="137"/>
        <v>0</v>
      </c>
      <c r="E505" s="55"/>
      <c r="F505" s="55"/>
      <c r="G505" s="55"/>
      <c r="H505" s="55"/>
      <c r="I505" s="55"/>
      <c r="J505" s="55"/>
      <c r="K505" s="55"/>
    </row>
    <row r="506" spans="1:11" s="5" customFormat="1" ht="23.25" customHeight="1">
      <c r="A506" s="84" t="s">
        <v>37</v>
      </c>
      <c r="B506" s="105" t="s">
        <v>210</v>
      </c>
      <c r="C506" s="54" t="s">
        <v>4</v>
      </c>
      <c r="D506" s="55">
        <f t="shared" si="137"/>
        <v>26327.3</v>
      </c>
      <c r="E506" s="55">
        <f>E507+E508+E509+E510</f>
        <v>3970.3</v>
      </c>
      <c r="F506" s="55">
        <f aca="true" t="shared" si="155" ref="F506:K506">F507+F508+F509+F510</f>
        <v>2892</v>
      </c>
      <c r="G506" s="55">
        <f t="shared" si="155"/>
        <v>3893</v>
      </c>
      <c r="H506" s="55">
        <f t="shared" si="155"/>
        <v>3893</v>
      </c>
      <c r="I506" s="55">
        <f t="shared" si="155"/>
        <v>3893</v>
      </c>
      <c r="J506" s="55">
        <f t="shared" si="155"/>
        <v>3893</v>
      </c>
      <c r="K506" s="55">
        <f t="shared" si="155"/>
        <v>3893</v>
      </c>
    </row>
    <row r="507" spans="1:11" s="5" customFormat="1" ht="25.5" customHeight="1">
      <c r="A507" s="85"/>
      <c r="B507" s="106"/>
      <c r="C507" s="54" t="s">
        <v>2</v>
      </c>
      <c r="D507" s="55">
        <f t="shared" si="137"/>
        <v>0</v>
      </c>
      <c r="E507" s="55"/>
      <c r="F507" s="55"/>
      <c r="G507" s="55"/>
      <c r="H507" s="55"/>
      <c r="I507" s="55"/>
      <c r="J507" s="55"/>
      <c r="K507" s="55"/>
    </row>
    <row r="508" spans="1:11" s="5" customFormat="1" ht="20.25" customHeight="1">
      <c r="A508" s="85"/>
      <c r="B508" s="106"/>
      <c r="C508" s="57" t="s">
        <v>3</v>
      </c>
      <c r="D508" s="55">
        <f t="shared" si="137"/>
        <v>31.8</v>
      </c>
      <c r="E508" s="55">
        <v>31.8</v>
      </c>
      <c r="F508" s="55"/>
      <c r="G508" s="55"/>
      <c r="H508" s="55"/>
      <c r="I508" s="55"/>
      <c r="J508" s="55"/>
      <c r="K508" s="55"/>
    </row>
    <row r="509" spans="1:11" s="5" customFormat="1" ht="33.75" customHeight="1">
      <c r="A509" s="85"/>
      <c r="B509" s="106"/>
      <c r="C509" s="57" t="s">
        <v>19</v>
      </c>
      <c r="D509" s="55">
        <f t="shared" si="137"/>
        <v>26295.5</v>
      </c>
      <c r="E509" s="55">
        <v>3938.5</v>
      </c>
      <c r="F509" s="55">
        <f>2358+81+64+119+96+119+55</f>
        <v>2892</v>
      </c>
      <c r="G509" s="55">
        <v>3893</v>
      </c>
      <c r="H509" s="55">
        <v>3893</v>
      </c>
      <c r="I509" s="55">
        <v>3893</v>
      </c>
      <c r="J509" s="55">
        <v>3893</v>
      </c>
      <c r="K509" s="55">
        <v>3893</v>
      </c>
    </row>
    <row r="510" spans="1:11" s="5" customFormat="1" ht="27" customHeight="1">
      <c r="A510" s="86"/>
      <c r="B510" s="107"/>
      <c r="C510" s="57" t="s">
        <v>9</v>
      </c>
      <c r="D510" s="55">
        <f t="shared" si="137"/>
        <v>0</v>
      </c>
      <c r="E510" s="55"/>
      <c r="F510" s="55"/>
      <c r="G510" s="55"/>
      <c r="H510" s="55"/>
      <c r="I510" s="55"/>
      <c r="J510" s="55"/>
      <c r="K510" s="55"/>
    </row>
    <row r="511" spans="1:11" s="5" customFormat="1" ht="19.5" customHeight="1">
      <c r="A511" s="84" t="s">
        <v>38</v>
      </c>
      <c r="B511" s="105" t="s">
        <v>136</v>
      </c>
      <c r="C511" s="54" t="s">
        <v>4</v>
      </c>
      <c r="D511" s="55">
        <f t="shared" si="137"/>
        <v>8929.5</v>
      </c>
      <c r="E511" s="55">
        <f>E512+E513+E514+E515</f>
        <v>1293.5</v>
      </c>
      <c r="F511" s="55">
        <f aca="true" t="shared" si="156" ref="F511:K511">F514</f>
        <v>1226</v>
      </c>
      <c r="G511" s="55">
        <f t="shared" si="156"/>
        <v>1282</v>
      </c>
      <c r="H511" s="55">
        <f t="shared" si="156"/>
        <v>1282</v>
      </c>
      <c r="I511" s="55">
        <f t="shared" si="156"/>
        <v>1282</v>
      </c>
      <c r="J511" s="55">
        <f t="shared" si="156"/>
        <v>1282</v>
      </c>
      <c r="K511" s="55">
        <f t="shared" si="156"/>
        <v>1282</v>
      </c>
    </row>
    <row r="512" spans="1:11" s="5" customFormat="1" ht="27" customHeight="1">
      <c r="A512" s="85"/>
      <c r="B512" s="106"/>
      <c r="C512" s="54" t="s">
        <v>2</v>
      </c>
      <c r="D512" s="55">
        <f t="shared" si="137"/>
        <v>0</v>
      </c>
      <c r="E512" s="55"/>
      <c r="F512" s="55"/>
      <c r="G512" s="55"/>
      <c r="H512" s="55"/>
      <c r="I512" s="55"/>
      <c r="J512" s="55"/>
      <c r="K512" s="55"/>
    </row>
    <row r="513" spans="1:11" s="5" customFormat="1" ht="22.5" customHeight="1">
      <c r="A513" s="85"/>
      <c r="B513" s="106"/>
      <c r="C513" s="57" t="s">
        <v>3</v>
      </c>
      <c r="D513" s="55">
        <f t="shared" si="137"/>
        <v>74</v>
      </c>
      <c r="E513" s="55">
        <v>74</v>
      </c>
      <c r="F513" s="55"/>
      <c r="G513" s="55"/>
      <c r="H513" s="55"/>
      <c r="I513" s="55"/>
      <c r="J513" s="55"/>
      <c r="K513" s="55"/>
    </row>
    <row r="514" spans="1:11" s="5" customFormat="1" ht="48.75" customHeight="1">
      <c r="A514" s="85"/>
      <c r="B514" s="106"/>
      <c r="C514" s="57" t="s">
        <v>19</v>
      </c>
      <c r="D514" s="55">
        <f t="shared" si="137"/>
        <v>8855.5</v>
      </c>
      <c r="E514" s="55">
        <v>1219.5</v>
      </c>
      <c r="F514" s="55">
        <f>838+67+110+35+70+54+52</f>
        <v>1226</v>
      </c>
      <c r="G514" s="55">
        <v>1282</v>
      </c>
      <c r="H514" s="55">
        <v>1282</v>
      </c>
      <c r="I514" s="55">
        <v>1282</v>
      </c>
      <c r="J514" s="55">
        <v>1282</v>
      </c>
      <c r="K514" s="55">
        <v>1282</v>
      </c>
    </row>
    <row r="515" spans="1:11" s="5" customFormat="1" ht="33" customHeight="1">
      <c r="A515" s="86"/>
      <c r="B515" s="107"/>
      <c r="C515" s="57" t="s">
        <v>9</v>
      </c>
      <c r="D515" s="55">
        <f t="shared" si="137"/>
        <v>0</v>
      </c>
      <c r="E515" s="55"/>
      <c r="F515" s="55"/>
      <c r="G515" s="55"/>
      <c r="H515" s="55"/>
      <c r="I515" s="55"/>
      <c r="J515" s="55"/>
      <c r="K515" s="55"/>
    </row>
    <row r="516" spans="1:11" s="5" customFormat="1" ht="22.5" customHeight="1">
      <c r="A516" s="84" t="s">
        <v>216</v>
      </c>
      <c r="B516" s="105" t="s">
        <v>273</v>
      </c>
      <c r="C516" s="54" t="s">
        <v>4</v>
      </c>
      <c r="D516" s="55">
        <f t="shared" si="137"/>
        <v>4473</v>
      </c>
      <c r="E516" s="55">
        <f>E517+E518+E519+E520</f>
        <v>3724</v>
      </c>
      <c r="F516" s="55">
        <f aca="true" t="shared" si="157" ref="F516:K516">F517+F518+F519+F520</f>
        <v>749</v>
      </c>
      <c r="G516" s="55">
        <f t="shared" si="157"/>
        <v>0</v>
      </c>
      <c r="H516" s="55">
        <f t="shared" si="157"/>
        <v>0</v>
      </c>
      <c r="I516" s="55">
        <f t="shared" si="157"/>
        <v>0</v>
      </c>
      <c r="J516" s="55">
        <f t="shared" si="157"/>
        <v>0</v>
      </c>
      <c r="K516" s="55">
        <f t="shared" si="157"/>
        <v>0</v>
      </c>
    </row>
    <row r="517" spans="1:11" s="5" customFormat="1" ht="30.75" customHeight="1">
      <c r="A517" s="85"/>
      <c r="B517" s="106"/>
      <c r="C517" s="54" t="s">
        <v>2</v>
      </c>
      <c r="D517" s="55">
        <f t="shared" si="137"/>
        <v>0</v>
      </c>
      <c r="E517" s="55"/>
      <c r="F517" s="55"/>
      <c r="G517" s="55"/>
      <c r="H517" s="55"/>
      <c r="I517" s="55"/>
      <c r="J517" s="55"/>
      <c r="K517" s="55"/>
    </row>
    <row r="518" spans="1:11" s="5" customFormat="1" ht="20.25" customHeight="1">
      <c r="A518" s="85"/>
      <c r="B518" s="106"/>
      <c r="C518" s="57" t="s">
        <v>3</v>
      </c>
      <c r="D518" s="55">
        <f t="shared" si="137"/>
        <v>0</v>
      </c>
      <c r="E518" s="55"/>
      <c r="F518" s="55"/>
      <c r="G518" s="55"/>
      <c r="H518" s="55"/>
      <c r="I518" s="55"/>
      <c r="J518" s="55"/>
      <c r="K518" s="55"/>
    </row>
    <row r="519" spans="1:11" s="5" customFormat="1" ht="46.5" customHeight="1">
      <c r="A519" s="85"/>
      <c r="B519" s="106"/>
      <c r="C519" s="57" t="s">
        <v>19</v>
      </c>
      <c r="D519" s="55">
        <f t="shared" si="137"/>
        <v>4473</v>
      </c>
      <c r="E519" s="55">
        <v>3724</v>
      </c>
      <c r="F519" s="55">
        <v>749</v>
      </c>
      <c r="G519" s="55"/>
      <c r="H519" s="55"/>
      <c r="I519" s="55"/>
      <c r="J519" s="55"/>
      <c r="K519" s="55"/>
    </row>
    <row r="520" spans="1:11" s="5" customFormat="1" ht="27" customHeight="1">
      <c r="A520" s="86"/>
      <c r="B520" s="107"/>
      <c r="C520" s="57" t="s">
        <v>9</v>
      </c>
      <c r="D520" s="55">
        <f aca="true" t="shared" si="158" ref="D520:D583">E520+F520+G520+H520+I520+J520+K520</f>
        <v>0</v>
      </c>
      <c r="E520" s="55"/>
      <c r="F520" s="55"/>
      <c r="G520" s="55"/>
      <c r="H520" s="55"/>
      <c r="I520" s="55"/>
      <c r="J520" s="55"/>
      <c r="K520" s="55"/>
    </row>
    <row r="521" spans="1:11" s="5" customFormat="1" ht="18.75" customHeight="1">
      <c r="A521" s="109" t="s">
        <v>129</v>
      </c>
      <c r="B521" s="105" t="s">
        <v>183</v>
      </c>
      <c r="C521" s="54" t="s">
        <v>4</v>
      </c>
      <c r="D521" s="55">
        <f t="shared" si="158"/>
        <v>776802.59</v>
      </c>
      <c r="E521" s="55">
        <f>SUM(E522:E525)</f>
        <v>107850.96</v>
      </c>
      <c r="F521" s="55">
        <f aca="true" t="shared" si="159" ref="F521:K521">SUM(F522:F525)</f>
        <v>154043.83</v>
      </c>
      <c r="G521" s="55">
        <f t="shared" si="159"/>
        <v>102409.96</v>
      </c>
      <c r="H521" s="55">
        <f t="shared" si="159"/>
        <v>103044.96</v>
      </c>
      <c r="I521" s="55">
        <f t="shared" si="159"/>
        <v>103150.96</v>
      </c>
      <c r="J521" s="55">
        <f t="shared" si="159"/>
        <v>103150.96</v>
      </c>
      <c r="K521" s="55">
        <f t="shared" si="159"/>
        <v>103150.96</v>
      </c>
    </row>
    <row r="522" spans="1:11" s="5" customFormat="1" ht="30.75" customHeight="1">
      <c r="A522" s="110"/>
      <c r="B522" s="106"/>
      <c r="C522" s="54" t="s">
        <v>2</v>
      </c>
      <c r="D522" s="55">
        <v>0</v>
      </c>
      <c r="E522" s="55">
        <v>0</v>
      </c>
      <c r="F522" s="55">
        <v>0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</row>
    <row r="523" spans="1:11" s="5" customFormat="1" ht="19.5" customHeight="1">
      <c r="A523" s="110"/>
      <c r="B523" s="106"/>
      <c r="C523" s="57" t="s">
        <v>3</v>
      </c>
      <c r="D523" s="55">
        <v>250705.59</v>
      </c>
      <c r="E523" s="55">
        <v>35562.96</v>
      </c>
      <c r="F523" s="55">
        <v>38622.83</v>
      </c>
      <c r="G523" s="55">
        <v>35303.96</v>
      </c>
      <c r="H523" s="55">
        <v>35303.96</v>
      </c>
      <c r="I523" s="55">
        <v>35303.96</v>
      </c>
      <c r="J523" s="55">
        <v>35303.96</v>
      </c>
      <c r="K523" s="55">
        <v>35303.96</v>
      </c>
    </row>
    <row r="524" spans="1:11" s="5" customFormat="1" ht="46.5" customHeight="1">
      <c r="A524" s="110"/>
      <c r="B524" s="106"/>
      <c r="C524" s="57" t="s">
        <v>19</v>
      </c>
      <c r="D524" s="55">
        <v>235634</v>
      </c>
      <c r="E524" s="55">
        <v>38663</v>
      </c>
      <c r="F524" s="55">
        <v>30453</v>
      </c>
      <c r="G524" s="55">
        <v>32732</v>
      </c>
      <c r="H524" s="55">
        <v>33367</v>
      </c>
      <c r="I524" s="55">
        <v>33473</v>
      </c>
      <c r="J524" s="55">
        <v>33473</v>
      </c>
      <c r="K524" s="55">
        <v>33473</v>
      </c>
    </row>
    <row r="525" spans="1:11" s="5" customFormat="1" ht="27.75" customHeight="1">
      <c r="A525" s="111"/>
      <c r="B525" s="107"/>
      <c r="C525" s="57" t="s">
        <v>9</v>
      </c>
      <c r="D525" s="55">
        <v>290463</v>
      </c>
      <c r="E525" s="55">
        <v>33625</v>
      </c>
      <c r="F525" s="55">
        <v>84968</v>
      </c>
      <c r="G525" s="55">
        <v>34374</v>
      </c>
      <c r="H525" s="55">
        <v>34374</v>
      </c>
      <c r="I525" s="55">
        <v>34374</v>
      </c>
      <c r="J525" s="55">
        <v>34374</v>
      </c>
      <c r="K525" s="55">
        <v>34374</v>
      </c>
    </row>
    <row r="526" spans="1:11" s="5" customFormat="1" ht="27" customHeight="1">
      <c r="A526" s="109" t="s">
        <v>139</v>
      </c>
      <c r="B526" s="105" t="s">
        <v>217</v>
      </c>
      <c r="C526" s="54" t="s">
        <v>4</v>
      </c>
      <c r="D526" s="55">
        <f t="shared" si="158"/>
        <v>829338.9</v>
      </c>
      <c r="E526" s="55">
        <f>E531+E536+E541+E546+E551+E556+E561+E566+E571+E576+E581</f>
        <v>104697.3</v>
      </c>
      <c r="F526" s="55">
        <f aca="true" t="shared" si="160" ref="F526:K526">F531+F536+F541+F546+F551+F556+F561+F566+F571+F576+F581</f>
        <v>113093.6</v>
      </c>
      <c r="G526" s="55">
        <f t="shared" si="160"/>
        <v>118112.8</v>
      </c>
      <c r="H526" s="55">
        <f t="shared" si="160"/>
        <v>123358.8</v>
      </c>
      <c r="I526" s="55">
        <f t="shared" si="160"/>
        <v>123358.8</v>
      </c>
      <c r="J526" s="55">
        <f t="shared" si="160"/>
        <v>123358.8</v>
      </c>
      <c r="K526" s="55">
        <f t="shared" si="160"/>
        <v>123358.8</v>
      </c>
    </row>
    <row r="527" spans="1:11" s="5" customFormat="1" ht="30.75" customHeight="1">
      <c r="A527" s="110"/>
      <c r="B527" s="106"/>
      <c r="C527" s="54" t="s">
        <v>2</v>
      </c>
      <c r="D527" s="55">
        <f t="shared" si="158"/>
        <v>38086.9</v>
      </c>
      <c r="E527" s="55">
        <f aca="true" t="shared" si="161" ref="E527:K527">E532+E537+E542+E547+E552+E557+E562+E567+E572+E577+E582</f>
        <v>3918.1</v>
      </c>
      <c r="F527" s="55">
        <f t="shared" si="161"/>
        <v>5226.4</v>
      </c>
      <c r="G527" s="55">
        <f t="shared" si="161"/>
        <v>5366.4</v>
      </c>
      <c r="H527" s="55">
        <f t="shared" si="161"/>
        <v>5894</v>
      </c>
      <c r="I527" s="55">
        <f t="shared" si="161"/>
        <v>5894</v>
      </c>
      <c r="J527" s="55">
        <f t="shared" si="161"/>
        <v>5894</v>
      </c>
      <c r="K527" s="55">
        <f t="shared" si="161"/>
        <v>5894</v>
      </c>
    </row>
    <row r="528" spans="1:11" s="5" customFormat="1" ht="21.75" customHeight="1">
      <c r="A528" s="110"/>
      <c r="B528" s="106"/>
      <c r="C528" s="57" t="s">
        <v>3</v>
      </c>
      <c r="D528" s="55">
        <f t="shared" si="158"/>
        <v>791012</v>
      </c>
      <c r="E528" s="55">
        <f aca="true" t="shared" si="162" ref="E528:K528">E533+E538+E543+E548+E553+E558+E563+E568+E573+E578+E583</f>
        <v>100539.2</v>
      </c>
      <c r="F528" s="55">
        <f t="shared" si="162"/>
        <v>107867.2</v>
      </c>
      <c r="G528" s="55">
        <f t="shared" si="162"/>
        <v>112746.4</v>
      </c>
      <c r="H528" s="55">
        <f t="shared" si="162"/>
        <v>117464.8</v>
      </c>
      <c r="I528" s="55">
        <f t="shared" si="162"/>
        <v>117464.8</v>
      </c>
      <c r="J528" s="55">
        <f t="shared" si="162"/>
        <v>117464.8</v>
      </c>
      <c r="K528" s="55">
        <f t="shared" si="162"/>
        <v>117464.8</v>
      </c>
    </row>
    <row r="529" spans="1:11" s="5" customFormat="1" ht="36.75" customHeight="1">
      <c r="A529" s="110"/>
      <c r="B529" s="106"/>
      <c r="C529" s="57" t="s">
        <v>19</v>
      </c>
      <c r="D529" s="55">
        <f t="shared" si="158"/>
        <v>240</v>
      </c>
      <c r="E529" s="55">
        <v>240</v>
      </c>
      <c r="F529" s="55">
        <f aca="true" t="shared" si="163" ref="F529:K529">F534+F539+F544+F549+F554+F559+F564+F569+F574+F579+F584</f>
        <v>0</v>
      </c>
      <c r="G529" s="55">
        <f t="shared" si="163"/>
        <v>0</v>
      </c>
      <c r="H529" s="55">
        <f t="shared" si="163"/>
        <v>0</v>
      </c>
      <c r="I529" s="55">
        <f t="shared" si="163"/>
        <v>0</v>
      </c>
      <c r="J529" s="55">
        <f t="shared" si="163"/>
        <v>0</v>
      </c>
      <c r="K529" s="55">
        <f t="shared" si="163"/>
        <v>0</v>
      </c>
    </row>
    <row r="530" spans="1:11" s="5" customFormat="1" ht="24" customHeight="1">
      <c r="A530" s="111"/>
      <c r="B530" s="107"/>
      <c r="C530" s="57" t="s">
        <v>9</v>
      </c>
      <c r="D530" s="55">
        <f t="shared" si="158"/>
        <v>0</v>
      </c>
      <c r="E530" s="55">
        <f aca="true" t="shared" si="164" ref="E530:K530">E535+E540+E545+E550+E555+E560+E565+E570+E575+E580+E585</f>
        <v>0</v>
      </c>
      <c r="F530" s="55">
        <f t="shared" si="164"/>
        <v>0</v>
      </c>
      <c r="G530" s="55">
        <f t="shared" si="164"/>
        <v>0</v>
      </c>
      <c r="H530" s="55">
        <f t="shared" si="164"/>
        <v>0</v>
      </c>
      <c r="I530" s="55">
        <f t="shared" si="164"/>
        <v>0</v>
      </c>
      <c r="J530" s="55">
        <f t="shared" si="164"/>
        <v>0</v>
      </c>
      <c r="K530" s="55">
        <f t="shared" si="164"/>
        <v>0</v>
      </c>
    </row>
    <row r="531" spans="1:11" s="5" customFormat="1" ht="19.5" customHeight="1">
      <c r="A531" s="84" t="s">
        <v>28</v>
      </c>
      <c r="B531" s="105" t="s">
        <v>212</v>
      </c>
      <c r="C531" s="54" t="s">
        <v>4</v>
      </c>
      <c r="D531" s="55">
        <f t="shared" si="158"/>
        <v>38086.9</v>
      </c>
      <c r="E531" s="55">
        <f>SUM(E532:E535)</f>
        <v>3918.1</v>
      </c>
      <c r="F531" s="55">
        <f aca="true" t="shared" si="165" ref="F531:K531">SUM(F532:F535)</f>
        <v>5226.4</v>
      </c>
      <c r="G531" s="55">
        <f t="shared" si="165"/>
        <v>5366.4</v>
      </c>
      <c r="H531" s="55">
        <f t="shared" si="165"/>
        <v>5894</v>
      </c>
      <c r="I531" s="55">
        <f t="shared" si="165"/>
        <v>5894</v>
      </c>
      <c r="J531" s="55">
        <f t="shared" si="165"/>
        <v>5894</v>
      </c>
      <c r="K531" s="55">
        <f t="shared" si="165"/>
        <v>5894</v>
      </c>
    </row>
    <row r="532" spans="1:11" s="5" customFormat="1" ht="27" customHeight="1">
      <c r="A532" s="85"/>
      <c r="B532" s="106"/>
      <c r="C532" s="54" t="s">
        <v>2</v>
      </c>
      <c r="D532" s="55">
        <f t="shared" si="158"/>
        <v>38086.9</v>
      </c>
      <c r="E532" s="55">
        <v>3918.1</v>
      </c>
      <c r="F532" s="55">
        <v>5226.4</v>
      </c>
      <c r="G532" s="55">
        <v>5366.4</v>
      </c>
      <c r="H532" s="55">
        <v>5894</v>
      </c>
      <c r="I532" s="55">
        <v>5894</v>
      </c>
      <c r="J532" s="55">
        <v>5894</v>
      </c>
      <c r="K532" s="55">
        <v>5894</v>
      </c>
    </row>
    <row r="533" spans="1:11" s="5" customFormat="1" ht="20.25" customHeight="1">
      <c r="A533" s="85"/>
      <c r="B533" s="106"/>
      <c r="C533" s="57" t="s">
        <v>3</v>
      </c>
      <c r="D533" s="55">
        <f t="shared" si="158"/>
        <v>0</v>
      </c>
      <c r="E533" s="55"/>
      <c r="F533" s="55"/>
      <c r="G533" s="55"/>
      <c r="H533" s="55"/>
      <c r="I533" s="55"/>
      <c r="J533" s="55"/>
      <c r="K533" s="55"/>
    </row>
    <row r="534" spans="1:11" s="5" customFormat="1" ht="45" customHeight="1">
      <c r="A534" s="85"/>
      <c r="B534" s="106"/>
      <c r="C534" s="57" t="s">
        <v>19</v>
      </c>
      <c r="D534" s="55">
        <f t="shared" si="158"/>
        <v>0</v>
      </c>
      <c r="E534" s="55"/>
      <c r="F534" s="55"/>
      <c r="G534" s="55"/>
      <c r="H534" s="55"/>
      <c r="I534" s="55"/>
      <c r="J534" s="55"/>
      <c r="K534" s="55"/>
    </row>
    <row r="535" spans="1:11" s="5" customFormat="1" ht="27" customHeight="1">
      <c r="A535" s="86"/>
      <c r="B535" s="107"/>
      <c r="C535" s="57" t="s">
        <v>9</v>
      </c>
      <c r="D535" s="55">
        <f t="shared" si="158"/>
        <v>0</v>
      </c>
      <c r="E535" s="55"/>
      <c r="F535" s="55"/>
      <c r="G535" s="55"/>
      <c r="H535" s="55"/>
      <c r="I535" s="55"/>
      <c r="J535" s="55"/>
      <c r="K535" s="55"/>
    </row>
    <row r="536" spans="1:11" s="5" customFormat="1" ht="20.25" customHeight="1">
      <c r="A536" s="84" t="s">
        <v>34</v>
      </c>
      <c r="B536" s="105" t="s">
        <v>146</v>
      </c>
      <c r="C536" s="54" t="s">
        <v>4</v>
      </c>
      <c r="D536" s="55">
        <f t="shared" si="158"/>
        <v>506</v>
      </c>
      <c r="E536" s="55">
        <f aca="true" t="shared" si="166" ref="E536:K536">E537+E538+E539+E540</f>
        <v>0</v>
      </c>
      <c r="F536" s="55">
        <f t="shared" si="166"/>
        <v>79</v>
      </c>
      <c r="G536" s="55">
        <f t="shared" si="166"/>
        <v>83</v>
      </c>
      <c r="H536" s="55">
        <f t="shared" si="166"/>
        <v>86</v>
      </c>
      <c r="I536" s="55">
        <f t="shared" si="166"/>
        <v>86</v>
      </c>
      <c r="J536" s="55">
        <f t="shared" si="166"/>
        <v>86</v>
      </c>
      <c r="K536" s="55">
        <f t="shared" si="166"/>
        <v>86</v>
      </c>
    </row>
    <row r="537" spans="1:11" s="5" customFormat="1" ht="32.25" customHeight="1">
      <c r="A537" s="85"/>
      <c r="B537" s="106"/>
      <c r="C537" s="54" t="s">
        <v>2</v>
      </c>
      <c r="D537" s="55">
        <f t="shared" si="158"/>
        <v>0</v>
      </c>
      <c r="E537" s="55"/>
      <c r="F537" s="55"/>
      <c r="G537" s="55"/>
      <c r="H537" s="55"/>
      <c r="I537" s="55"/>
      <c r="J537" s="55"/>
      <c r="K537" s="55"/>
    </row>
    <row r="538" spans="1:11" s="5" customFormat="1" ht="18.75" customHeight="1">
      <c r="A538" s="85"/>
      <c r="B538" s="106"/>
      <c r="C538" s="57" t="s">
        <v>3</v>
      </c>
      <c r="D538" s="55">
        <f t="shared" si="158"/>
        <v>506</v>
      </c>
      <c r="E538" s="55"/>
      <c r="F538" s="55">
        <v>79</v>
      </c>
      <c r="G538" s="55">
        <v>83</v>
      </c>
      <c r="H538" s="55">
        <v>86</v>
      </c>
      <c r="I538" s="55">
        <v>86</v>
      </c>
      <c r="J538" s="55">
        <v>86</v>
      </c>
      <c r="K538" s="55">
        <v>86</v>
      </c>
    </row>
    <row r="539" spans="1:11" s="5" customFormat="1" ht="42.75" customHeight="1">
      <c r="A539" s="85"/>
      <c r="B539" s="106"/>
      <c r="C539" s="57" t="s">
        <v>19</v>
      </c>
      <c r="D539" s="55">
        <f t="shared" si="158"/>
        <v>0</v>
      </c>
      <c r="E539" s="55"/>
      <c r="F539" s="55"/>
      <c r="G539" s="55"/>
      <c r="H539" s="55"/>
      <c r="I539" s="55"/>
      <c r="J539" s="55"/>
      <c r="K539" s="55"/>
    </row>
    <row r="540" spans="1:11" s="5" customFormat="1" ht="27" customHeight="1">
      <c r="A540" s="86"/>
      <c r="B540" s="107"/>
      <c r="C540" s="57" t="s">
        <v>9</v>
      </c>
      <c r="D540" s="55">
        <f t="shared" si="158"/>
        <v>0</v>
      </c>
      <c r="E540" s="55"/>
      <c r="F540" s="55"/>
      <c r="G540" s="55"/>
      <c r="H540" s="55"/>
      <c r="I540" s="55"/>
      <c r="J540" s="55"/>
      <c r="K540" s="55"/>
    </row>
    <row r="541" spans="1:11" s="5" customFormat="1" ht="21.75" customHeight="1">
      <c r="A541" s="84" t="s">
        <v>141</v>
      </c>
      <c r="B541" s="105" t="s">
        <v>147</v>
      </c>
      <c r="C541" s="54" t="s">
        <v>4</v>
      </c>
      <c r="D541" s="55">
        <f t="shared" si="158"/>
        <v>540</v>
      </c>
      <c r="E541" s="55">
        <f aca="true" t="shared" si="167" ref="E541:K541">E542+E543+E544+E545</f>
        <v>0</v>
      </c>
      <c r="F541" s="55">
        <f t="shared" si="167"/>
        <v>84</v>
      </c>
      <c r="G541" s="55">
        <f t="shared" si="167"/>
        <v>88</v>
      </c>
      <c r="H541" s="55">
        <f t="shared" si="167"/>
        <v>92</v>
      </c>
      <c r="I541" s="55">
        <f t="shared" si="167"/>
        <v>92</v>
      </c>
      <c r="J541" s="55">
        <f t="shared" si="167"/>
        <v>92</v>
      </c>
      <c r="K541" s="55">
        <f t="shared" si="167"/>
        <v>92</v>
      </c>
    </row>
    <row r="542" spans="1:11" s="5" customFormat="1" ht="26.25" customHeight="1">
      <c r="A542" s="85"/>
      <c r="B542" s="106"/>
      <c r="C542" s="54" t="s">
        <v>2</v>
      </c>
      <c r="D542" s="55">
        <f t="shared" si="158"/>
        <v>0</v>
      </c>
      <c r="E542" s="55"/>
      <c r="F542" s="55"/>
      <c r="G542" s="55"/>
      <c r="H542" s="55"/>
      <c r="I542" s="55"/>
      <c r="J542" s="55"/>
      <c r="K542" s="55"/>
    </row>
    <row r="543" spans="1:11" s="5" customFormat="1" ht="21" customHeight="1">
      <c r="A543" s="85"/>
      <c r="B543" s="106"/>
      <c r="C543" s="57" t="s">
        <v>3</v>
      </c>
      <c r="D543" s="55">
        <f t="shared" si="158"/>
        <v>540</v>
      </c>
      <c r="E543" s="55"/>
      <c r="F543" s="55">
        <v>84</v>
      </c>
      <c r="G543" s="55">
        <v>88</v>
      </c>
      <c r="H543" s="55">
        <v>92</v>
      </c>
      <c r="I543" s="55">
        <v>92</v>
      </c>
      <c r="J543" s="55">
        <v>92</v>
      </c>
      <c r="K543" s="55">
        <v>92</v>
      </c>
    </row>
    <row r="544" spans="1:11" s="5" customFormat="1" ht="42.75" customHeight="1">
      <c r="A544" s="85"/>
      <c r="B544" s="106"/>
      <c r="C544" s="57" t="s">
        <v>19</v>
      </c>
      <c r="D544" s="55">
        <f t="shared" si="158"/>
        <v>0</v>
      </c>
      <c r="E544" s="55"/>
      <c r="F544" s="55"/>
      <c r="G544" s="55"/>
      <c r="H544" s="55"/>
      <c r="I544" s="55"/>
      <c r="J544" s="55"/>
      <c r="K544" s="55"/>
    </row>
    <row r="545" spans="1:11" s="5" customFormat="1" ht="25.5" customHeight="1">
      <c r="A545" s="86"/>
      <c r="B545" s="107"/>
      <c r="C545" s="57" t="s">
        <v>9</v>
      </c>
      <c r="D545" s="55">
        <f t="shared" si="158"/>
        <v>0</v>
      </c>
      <c r="E545" s="55"/>
      <c r="F545" s="55"/>
      <c r="G545" s="55"/>
      <c r="H545" s="55"/>
      <c r="I545" s="55"/>
      <c r="J545" s="55"/>
      <c r="K545" s="55"/>
    </row>
    <row r="546" spans="1:11" s="5" customFormat="1" ht="24" customHeight="1">
      <c r="A546" s="84" t="s">
        <v>35</v>
      </c>
      <c r="B546" s="105" t="s">
        <v>144</v>
      </c>
      <c r="C546" s="54" t="s">
        <v>4</v>
      </c>
      <c r="D546" s="55">
        <f t="shared" si="158"/>
        <v>73919.2</v>
      </c>
      <c r="E546" s="55">
        <f aca="true" t="shared" si="168" ref="E546:K546">E547+E548+E549+E550</f>
        <v>8306.2</v>
      </c>
      <c r="F546" s="55">
        <f t="shared" si="168"/>
        <v>10263</v>
      </c>
      <c r="G546" s="55">
        <f t="shared" si="168"/>
        <v>10726</v>
      </c>
      <c r="H546" s="55">
        <f t="shared" si="168"/>
        <v>11156</v>
      </c>
      <c r="I546" s="55">
        <f t="shared" si="168"/>
        <v>11156</v>
      </c>
      <c r="J546" s="55">
        <f t="shared" si="168"/>
        <v>11156</v>
      </c>
      <c r="K546" s="55">
        <f t="shared" si="168"/>
        <v>11156</v>
      </c>
    </row>
    <row r="547" spans="1:11" s="5" customFormat="1" ht="29.25" customHeight="1">
      <c r="A547" s="85"/>
      <c r="B547" s="106"/>
      <c r="C547" s="54" t="s">
        <v>2</v>
      </c>
      <c r="D547" s="55">
        <f t="shared" si="158"/>
        <v>0</v>
      </c>
      <c r="E547" s="55"/>
      <c r="F547" s="55"/>
      <c r="G547" s="55"/>
      <c r="H547" s="55"/>
      <c r="I547" s="55"/>
      <c r="J547" s="55"/>
      <c r="K547" s="55"/>
    </row>
    <row r="548" spans="1:11" s="5" customFormat="1" ht="24" customHeight="1">
      <c r="A548" s="85"/>
      <c r="B548" s="106"/>
      <c r="C548" s="57" t="s">
        <v>3</v>
      </c>
      <c r="D548" s="55">
        <f t="shared" si="158"/>
        <v>73919.2</v>
      </c>
      <c r="E548" s="55">
        <v>8306.2</v>
      </c>
      <c r="F548" s="55">
        <v>10263</v>
      </c>
      <c r="G548" s="55">
        <v>10726</v>
      </c>
      <c r="H548" s="55">
        <v>11156</v>
      </c>
      <c r="I548" s="55">
        <v>11156</v>
      </c>
      <c r="J548" s="55">
        <v>11156</v>
      </c>
      <c r="K548" s="55">
        <v>11156</v>
      </c>
    </row>
    <row r="549" spans="1:11" s="5" customFormat="1" ht="30" customHeight="1">
      <c r="A549" s="85"/>
      <c r="B549" s="106"/>
      <c r="C549" s="57" t="s">
        <v>19</v>
      </c>
      <c r="D549" s="55">
        <f t="shared" si="158"/>
        <v>0</v>
      </c>
      <c r="E549" s="55"/>
      <c r="F549" s="55"/>
      <c r="G549" s="55"/>
      <c r="H549" s="55"/>
      <c r="I549" s="55"/>
      <c r="J549" s="55"/>
      <c r="K549" s="55"/>
    </row>
    <row r="550" spans="1:11" s="5" customFormat="1" ht="27.75" customHeight="1">
      <c r="A550" s="86"/>
      <c r="B550" s="107"/>
      <c r="C550" s="57" t="s">
        <v>9</v>
      </c>
      <c r="D550" s="55">
        <f t="shared" si="158"/>
        <v>0</v>
      </c>
      <c r="E550" s="55"/>
      <c r="F550" s="55"/>
      <c r="G550" s="55"/>
      <c r="H550" s="55"/>
      <c r="I550" s="55"/>
      <c r="J550" s="55"/>
      <c r="K550" s="55"/>
    </row>
    <row r="551" spans="1:11" s="5" customFormat="1" ht="23.25" customHeight="1">
      <c r="A551" s="84" t="s">
        <v>36</v>
      </c>
      <c r="B551" s="105" t="s">
        <v>145</v>
      </c>
      <c r="C551" s="54" t="s">
        <v>4</v>
      </c>
      <c r="D551" s="55">
        <f t="shared" si="158"/>
        <v>79257.6</v>
      </c>
      <c r="E551" s="55">
        <f aca="true" t="shared" si="169" ref="E551:K551">E552+E553+E554+E555</f>
        <v>9044.6</v>
      </c>
      <c r="F551" s="55">
        <f t="shared" si="169"/>
        <v>10944</v>
      </c>
      <c r="G551" s="55">
        <f t="shared" si="169"/>
        <v>11465</v>
      </c>
      <c r="H551" s="55">
        <f t="shared" si="169"/>
        <v>11951</v>
      </c>
      <c r="I551" s="55">
        <f t="shared" si="169"/>
        <v>11951</v>
      </c>
      <c r="J551" s="55">
        <f t="shared" si="169"/>
        <v>11951</v>
      </c>
      <c r="K551" s="55">
        <f t="shared" si="169"/>
        <v>11951</v>
      </c>
    </row>
    <row r="552" spans="1:11" s="5" customFormat="1" ht="27.75" customHeight="1">
      <c r="A552" s="85"/>
      <c r="B552" s="106"/>
      <c r="C552" s="54" t="s">
        <v>2</v>
      </c>
      <c r="D552" s="55">
        <f t="shared" si="158"/>
        <v>0</v>
      </c>
      <c r="E552" s="55"/>
      <c r="F552" s="55"/>
      <c r="G552" s="55"/>
      <c r="H552" s="55"/>
      <c r="I552" s="55"/>
      <c r="J552" s="55"/>
      <c r="K552" s="55"/>
    </row>
    <row r="553" spans="1:11" s="5" customFormat="1" ht="24" customHeight="1">
      <c r="A553" s="85"/>
      <c r="B553" s="106"/>
      <c r="C553" s="57" t="s">
        <v>3</v>
      </c>
      <c r="D553" s="55">
        <f t="shared" si="158"/>
        <v>79257.6</v>
      </c>
      <c r="E553" s="55">
        <v>9044.6</v>
      </c>
      <c r="F553" s="55">
        <v>10944</v>
      </c>
      <c r="G553" s="55">
        <v>11465</v>
      </c>
      <c r="H553" s="55">
        <v>11951</v>
      </c>
      <c r="I553" s="55">
        <v>11951</v>
      </c>
      <c r="J553" s="55">
        <v>11951</v>
      </c>
      <c r="K553" s="55">
        <v>11951</v>
      </c>
    </row>
    <row r="554" spans="1:11" s="5" customFormat="1" ht="37.5" customHeight="1">
      <c r="A554" s="85"/>
      <c r="B554" s="106"/>
      <c r="C554" s="57" t="s">
        <v>19</v>
      </c>
      <c r="D554" s="55">
        <f t="shared" si="158"/>
        <v>0</v>
      </c>
      <c r="E554" s="55"/>
      <c r="F554" s="55"/>
      <c r="G554" s="55"/>
      <c r="H554" s="55"/>
      <c r="I554" s="55"/>
      <c r="J554" s="55"/>
      <c r="K554" s="55"/>
    </row>
    <row r="555" spans="1:11" s="5" customFormat="1" ht="29.25" customHeight="1">
      <c r="A555" s="86"/>
      <c r="B555" s="107"/>
      <c r="C555" s="57" t="s">
        <v>9</v>
      </c>
      <c r="D555" s="55">
        <f t="shared" si="158"/>
        <v>0</v>
      </c>
      <c r="E555" s="55"/>
      <c r="F555" s="55"/>
      <c r="G555" s="55"/>
      <c r="H555" s="55"/>
      <c r="I555" s="55"/>
      <c r="J555" s="55"/>
      <c r="K555" s="55"/>
    </row>
    <row r="556" spans="1:11" s="5" customFormat="1" ht="22.5" customHeight="1">
      <c r="A556" s="84" t="s">
        <v>127</v>
      </c>
      <c r="B556" s="105" t="s">
        <v>148</v>
      </c>
      <c r="C556" s="54" t="s">
        <v>4</v>
      </c>
      <c r="D556" s="55">
        <f t="shared" si="158"/>
        <v>565835.6</v>
      </c>
      <c r="E556" s="55">
        <f aca="true" t="shared" si="170" ref="E556:K556">E557+E558+E559+E560</f>
        <v>74359.6</v>
      </c>
      <c r="F556" s="55">
        <f t="shared" si="170"/>
        <v>76775</v>
      </c>
      <c r="G556" s="55">
        <f t="shared" si="170"/>
        <v>80233</v>
      </c>
      <c r="H556" s="55">
        <f t="shared" si="170"/>
        <v>83617</v>
      </c>
      <c r="I556" s="55">
        <f t="shared" si="170"/>
        <v>83617</v>
      </c>
      <c r="J556" s="55">
        <f t="shared" si="170"/>
        <v>83617</v>
      </c>
      <c r="K556" s="55">
        <f t="shared" si="170"/>
        <v>83617</v>
      </c>
    </row>
    <row r="557" spans="1:11" s="5" customFormat="1" ht="24.75" customHeight="1">
      <c r="A557" s="85"/>
      <c r="B557" s="106"/>
      <c r="C557" s="54" t="s">
        <v>2</v>
      </c>
      <c r="D557" s="55">
        <f t="shared" si="158"/>
        <v>0</v>
      </c>
      <c r="E557" s="55"/>
      <c r="F557" s="55"/>
      <c r="G557" s="55"/>
      <c r="H557" s="55"/>
      <c r="I557" s="55"/>
      <c r="J557" s="55"/>
      <c r="K557" s="55"/>
    </row>
    <row r="558" spans="1:11" s="5" customFormat="1" ht="21.75" customHeight="1">
      <c r="A558" s="85"/>
      <c r="B558" s="106"/>
      <c r="C558" s="57" t="s">
        <v>3</v>
      </c>
      <c r="D558" s="55">
        <f t="shared" si="158"/>
        <v>565835.6</v>
      </c>
      <c r="E558" s="55">
        <v>74359.6</v>
      </c>
      <c r="F558" s="55">
        <v>76775</v>
      </c>
      <c r="G558" s="55">
        <v>80233</v>
      </c>
      <c r="H558" s="55">
        <v>83617</v>
      </c>
      <c r="I558" s="55">
        <v>83617</v>
      </c>
      <c r="J558" s="55">
        <v>83617</v>
      </c>
      <c r="K558" s="55">
        <v>83617</v>
      </c>
    </row>
    <row r="559" spans="1:11" s="5" customFormat="1" ht="33.75" customHeight="1">
      <c r="A559" s="85"/>
      <c r="B559" s="106"/>
      <c r="C559" s="57" t="s">
        <v>19</v>
      </c>
      <c r="D559" s="55">
        <f t="shared" si="158"/>
        <v>0</v>
      </c>
      <c r="E559" s="55"/>
      <c r="F559" s="55"/>
      <c r="G559" s="55"/>
      <c r="H559" s="55"/>
      <c r="I559" s="55"/>
      <c r="J559" s="55"/>
      <c r="K559" s="55"/>
    </row>
    <row r="560" spans="1:11" s="5" customFormat="1" ht="24.75" customHeight="1">
      <c r="A560" s="86"/>
      <c r="B560" s="107"/>
      <c r="C560" s="57" t="s">
        <v>9</v>
      </c>
      <c r="D560" s="55">
        <f t="shared" si="158"/>
        <v>0</v>
      </c>
      <c r="E560" s="55"/>
      <c r="F560" s="55"/>
      <c r="G560" s="55"/>
      <c r="H560" s="55"/>
      <c r="I560" s="55"/>
      <c r="J560" s="55"/>
      <c r="K560" s="55"/>
    </row>
    <row r="561" spans="1:11" s="5" customFormat="1" ht="20.25" customHeight="1">
      <c r="A561" s="84" t="s">
        <v>142</v>
      </c>
      <c r="B561" s="105" t="s">
        <v>149</v>
      </c>
      <c r="C561" s="54" t="s">
        <v>4</v>
      </c>
      <c r="D561" s="55">
        <f t="shared" si="158"/>
        <v>6879.2</v>
      </c>
      <c r="E561" s="55">
        <f aca="true" t="shared" si="171" ref="E561:K561">E562+E563+E564+E565</f>
        <v>698.8</v>
      </c>
      <c r="F561" s="55">
        <f t="shared" si="171"/>
        <v>972.8</v>
      </c>
      <c r="G561" s="55">
        <f t="shared" si="171"/>
        <v>1008.4</v>
      </c>
      <c r="H561" s="55">
        <f t="shared" si="171"/>
        <v>1049.8</v>
      </c>
      <c r="I561" s="55">
        <f t="shared" si="171"/>
        <v>1049.8</v>
      </c>
      <c r="J561" s="55">
        <f t="shared" si="171"/>
        <v>1049.8</v>
      </c>
      <c r="K561" s="55">
        <f t="shared" si="171"/>
        <v>1049.8</v>
      </c>
    </row>
    <row r="562" spans="1:11" s="5" customFormat="1" ht="27" customHeight="1">
      <c r="A562" s="85"/>
      <c r="B562" s="106"/>
      <c r="C562" s="54" t="s">
        <v>2</v>
      </c>
      <c r="D562" s="55">
        <f t="shared" si="158"/>
        <v>0</v>
      </c>
      <c r="E562" s="55"/>
      <c r="F562" s="55"/>
      <c r="G562" s="55"/>
      <c r="H562" s="55"/>
      <c r="I562" s="55"/>
      <c r="J562" s="55"/>
      <c r="K562" s="55"/>
    </row>
    <row r="563" spans="1:11" s="5" customFormat="1" ht="19.5" customHeight="1">
      <c r="A563" s="85"/>
      <c r="B563" s="106"/>
      <c r="C563" s="57" t="s">
        <v>3</v>
      </c>
      <c r="D563" s="55">
        <f t="shared" si="158"/>
        <v>6879.2</v>
      </c>
      <c r="E563" s="55">
        <v>698.8</v>
      </c>
      <c r="F563" s="55">
        <v>972.8</v>
      </c>
      <c r="G563" s="55">
        <v>1008.4</v>
      </c>
      <c r="H563" s="55">
        <v>1049.8</v>
      </c>
      <c r="I563" s="55">
        <v>1049.8</v>
      </c>
      <c r="J563" s="55">
        <v>1049.8</v>
      </c>
      <c r="K563" s="55">
        <v>1049.8</v>
      </c>
    </row>
    <row r="564" spans="1:11" s="5" customFormat="1" ht="41.25" customHeight="1">
      <c r="A564" s="85"/>
      <c r="B564" s="106"/>
      <c r="C564" s="57" t="s">
        <v>19</v>
      </c>
      <c r="D564" s="55">
        <f t="shared" si="158"/>
        <v>0</v>
      </c>
      <c r="E564" s="55"/>
      <c r="F564" s="55"/>
      <c r="G564" s="55"/>
      <c r="H564" s="55"/>
      <c r="I564" s="55"/>
      <c r="J564" s="55"/>
      <c r="K564" s="55"/>
    </row>
    <row r="565" spans="1:11" s="5" customFormat="1" ht="28.5" customHeight="1">
      <c r="A565" s="86"/>
      <c r="B565" s="107"/>
      <c r="C565" s="57" t="s">
        <v>9</v>
      </c>
      <c r="D565" s="55">
        <f t="shared" si="158"/>
        <v>0</v>
      </c>
      <c r="E565" s="55"/>
      <c r="F565" s="55"/>
      <c r="G565" s="55"/>
      <c r="H565" s="55"/>
      <c r="I565" s="55"/>
      <c r="J565" s="55"/>
      <c r="K565" s="55"/>
    </row>
    <row r="566" spans="1:11" s="5" customFormat="1" ht="25.5" customHeight="1">
      <c r="A566" s="84" t="s">
        <v>143</v>
      </c>
      <c r="B566" s="105" t="s">
        <v>213</v>
      </c>
      <c r="C566" s="54" t="s">
        <v>4</v>
      </c>
      <c r="D566" s="55">
        <f t="shared" si="158"/>
        <v>64074.4</v>
      </c>
      <c r="E566" s="55">
        <f aca="true" t="shared" si="172" ref="E566:K566">E567+E568+E569+E570</f>
        <v>8130</v>
      </c>
      <c r="F566" s="55">
        <f t="shared" si="172"/>
        <v>8749.4</v>
      </c>
      <c r="G566" s="55">
        <f t="shared" si="172"/>
        <v>9143</v>
      </c>
      <c r="H566" s="55">
        <f t="shared" si="172"/>
        <v>9513</v>
      </c>
      <c r="I566" s="55">
        <f t="shared" si="172"/>
        <v>9513</v>
      </c>
      <c r="J566" s="55">
        <f t="shared" si="172"/>
        <v>9513</v>
      </c>
      <c r="K566" s="55">
        <f t="shared" si="172"/>
        <v>9513</v>
      </c>
    </row>
    <row r="567" spans="1:11" s="5" customFormat="1" ht="30" customHeight="1">
      <c r="A567" s="85"/>
      <c r="B567" s="106"/>
      <c r="C567" s="54" t="s">
        <v>2</v>
      </c>
      <c r="D567" s="55">
        <f t="shared" si="158"/>
        <v>0</v>
      </c>
      <c r="E567" s="55"/>
      <c r="F567" s="55"/>
      <c r="G567" s="55"/>
      <c r="H567" s="55"/>
      <c r="I567" s="55"/>
      <c r="J567" s="55"/>
      <c r="K567" s="55"/>
    </row>
    <row r="568" spans="1:11" s="5" customFormat="1" ht="27" customHeight="1">
      <c r="A568" s="85"/>
      <c r="B568" s="106"/>
      <c r="C568" s="57" t="s">
        <v>3</v>
      </c>
      <c r="D568" s="55">
        <f t="shared" si="158"/>
        <v>64074.4</v>
      </c>
      <c r="E568" s="55">
        <v>8130</v>
      </c>
      <c r="F568" s="55">
        <v>8749.4</v>
      </c>
      <c r="G568" s="55">
        <v>9143</v>
      </c>
      <c r="H568" s="55">
        <v>9513</v>
      </c>
      <c r="I568" s="55">
        <v>9513</v>
      </c>
      <c r="J568" s="55">
        <v>9513</v>
      </c>
      <c r="K568" s="55">
        <v>9513</v>
      </c>
    </row>
    <row r="569" spans="1:11" s="5" customFormat="1" ht="45" customHeight="1">
      <c r="A569" s="85"/>
      <c r="B569" s="106"/>
      <c r="C569" s="57" t="s">
        <v>19</v>
      </c>
      <c r="D569" s="55">
        <f t="shared" si="158"/>
        <v>0</v>
      </c>
      <c r="E569" s="55"/>
      <c r="F569" s="55"/>
      <c r="G569" s="55"/>
      <c r="H569" s="55"/>
      <c r="I569" s="55"/>
      <c r="J569" s="55"/>
      <c r="K569" s="55"/>
    </row>
    <row r="570" spans="1:11" s="5" customFormat="1" ht="31.5" customHeight="1">
      <c r="A570" s="86"/>
      <c r="B570" s="107"/>
      <c r="C570" s="57" t="s">
        <v>9</v>
      </c>
      <c r="D570" s="55">
        <f t="shared" si="158"/>
        <v>0</v>
      </c>
      <c r="E570" s="55"/>
      <c r="F570" s="55"/>
      <c r="G570" s="55"/>
      <c r="H570" s="55"/>
      <c r="I570" s="55"/>
      <c r="J570" s="55"/>
      <c r="K570" s="55"/>
    </row>
    <row r="571" spans="1:11" s="51" customFormat="1" ht="21.75" customHeight="1">
      <c r="A571" s="84" t="s">
        <v>151</v>
      </c>
      <c r="B571" s="105" t="s">
        <v>274</v>
      </c>
      <c r="C571" s="54" t="s">
        <v>4</v>
      </c>
      <c r="D571" s="55">
        <f t="shared" si="158"/>
        <v>37</v>
      </c>
      <c r="E571" s="55">
        <f aca="true" t="shared" si="173" ref="E571:K571">E572+E573+E574+E575</f>
        <v>37</v>
      </c>
      <c r="F571" s="55">
        <f t="shared" si="173"/>
        <v>0</v>
      </c>
      <c r="G571" s="55">
        <f t="shared" si="173"/>
        <v>0</v>
      </c>
      <c r="H571" s="55">
        <f t="shared" si="173"/>
        <v>0</v>
      </c>
      <c r="I571" s="55">
        <f t="shared" si="173"/>
        <v>0</v>
      </c>
      <c r="J571" s="55">
        <f t="shared" si="173"/>
        <v>0</v>
      </c>
      <c r="K571" s="55">
        <f t="shared" si="173"/>
        <v>0</v>
      </c>
    </row>
    <row r="572" spans="1:11" s="51" customFormat="1" ht="32.25" customHeight="1">
      <c r="A572" s="85"/>
      <c r="B572" s="106"/>
      <c r="C572" s="54" t="s">
        <v>2</v>
      </c>
      <c r="D572" s="55">
        <f t="shared" si="158"/>
        <v>0</v>
      </c>
      <c r="E572" s="55"/>
      <c r="F572" s="55"/>
      <c r="G572" s="55"/>
      <c r="H572" s="55"/>
      <c r="I572" s="55"/>
      <c r="J572" s="55"/>
      <c r="K572" s="55"/>
    </row>
    <row r="573" spans="1:11" s="51" customFormat="1" ht="24" customHeight="1">
      <c r="A573" s="85"/>
      <c r="B573" s="106"/>
      <c r="C573" s="57" t="s">
        <v>3</v>
      </c>
      <c r="D573" s="55">
        <f t="shared" si="158"/>
        <v>0</v>
      </c>
      <c r="E573" s="55"/>
      <c r="F573" s="55"/>
      <c r="G573" s="55"/>
      <c r="H573" s="55"/>
      <c r="I573" s="55"/>
      <c r="J573" s="55"/>
      <c r="K573" s="55"/>
    </row>
    <row r="574" spans="1:11" s="51" customFormat="1" ht="46.5" customHeight="1">
      <c r="A574" s="85"/>
      <c r="B574" s="106"/>
      <c r="C574" s="57" t="s">
        <v>19</v>
      </c>
      <c r="D574" s="55">
        <f t="shared" si="158"/>
        <v>37</v>
      </c>
      <c r="E574" s="55">
        <v>37</v>
      </c>
      <c r="F574" s="55"/>
      <c r="G574" s="55"/>
      <c r="H574" s="55"/>
      <c r="I574" s="55"/>
      <c r="J574" s="55"/>
      <c r="K574" s="55"/>
    </row>
    <row r="575" spans="1:11" s="51" customFormat="1" ht="30.75" customHeight="1">
      <c r="A575" s="86"/>
      <c r="B575" s="107"/>
      <c r="C575" s="57" t="s">
        <v>9</v>
      </c>
      <c r="D575" s="55">
        <f t="shared" si="158"/>
        <v>0</v>
      </c>
      <c r="E575" s="55"/>
      <c r="F575" s="55"/>
      <c r="G575" s="55"/>
      <c r="H575" s="55"/>
      <c r="I575" s="55"/>
      <c r="J575" s="55"/>
      <c r="K575" s="55"/>
    </row>
    <row r="576" spans="1:11" s="51" customFormat="1" ht="18.75" customHeight="1">
      <c r="A576" s="84" t="s">
        <v>152</v>
      </c>
      <c r="B576" s="105" t="s">
        <v>214</v>
      </c>
      <c r="C576" s="54" t="s">
        <v>4</v>
      </c>
      <c r="D576" s="55">
        <f t="shared" si="158"/>
        <v>178</v>
      </c>
      <c r="E576" s="55">
        <f aca="true" t="shared" si="174" ref="E576:K576">E577+E578+E579+E580</f>
        <v>178</v>
      </c>
      <c r="F576" s="55">
        <f t="shared" si="174"/>
        <v>0</v>
      </c>
      <c r="G576" s="55">
        <f t="shared" si="174"/>
        <v>0</v>
      </c>
      <c r="H576" s="55">
        <f t="shared" si="174"/>
        <v>0</v>
      </c>
      <c r="I576" s="55">
        <f t="shared" si="174"/>
        <v>0</v>
      </c>
      <c r="J576" s="55">
        <f t="shared" si="174"/>
        <v>0</v>
      </c>
      <c r="K576" s="55">
        <f t="shared" si="174"/>
        <v>0</v>
      </c>
    </row>
    <row r="577" spans="1:11" s="51" customFormat="1" ht="27.75" customHeight="1">
      <c r="A577" s="85"/>
      <c r="B577" s="106"/>
      <c r="C577" s="54" t="s">
        <v>2</v>
      </c>
      <c r="D577" s="55">
        <f t="shared" si="158"/>
        <v>0</v>
      </c>
      <c r="E577" s="55"/>
      <c r="F577" s="55"/>
      <c r="G577" s="55"/>
      <c r="H577" s="55"/>
      <c r="I577" s="55"/>
      <c r="J577" s="55"/>
      <c r="K577" s="55"/>
    </row>
    <row r="578" spans="1:11" s="51" customFormat="1" ht="24" customHeight="1">
      <c r="A578" s="85"/>
      <c r="B578" s="106"/>
      <c r="C578" s="57" t="s">
        <v>3</v>
      </c>
      <c r="D578" s="55">
        <f t="shared" si="158"/>
        <v>0</v>
      </c>
      <c r="E578" s="55"/>
      <c r="F578" s="55"/>
      <c r="G578" s="55"/>
      <c r="H578" s="55"/>
      <c r="I578" s="55"/>
      <c r="J578" s="55"/>
      <c r="K578" s="55"/>
    </row>
    <row r="579" spans="1:11" s="51" customFormat="1" ht="42.75" customHeight="1">
      <c r="A579" s="85"/>
      <c r="B579" s="106"/>
      <c r="C579" s="57" t="s">
        <v>19</v>
      </c>
      <c r="D579" s="55">
        <f t="shared" si="158"/>
        <v>178</v>
      </c>
      <c r="E579" s="55">
        <v>178</v>
      </c>
      <c r="F579" s="55"/>
      <c r="G579" s="55"/>
      <c r="H579" s="55"/>
      <c r="I579" s="55"/>
      <c r="J579" s="55"/>
      <c r="K579" s="55"/>
    </row>
    <row r="580" spans="1:11" s="51" customFormat="1" ht="27" customHeight="1">
      <c r="A580" s="86"/>
      <c r="B580" s="107"/>
      <c r="C580" s="57" t="s">
        <v>9</v>
      </c>
      <c r="D580" s="55">
        <f t="shared" si="158"/>
        <v>0</v>
      </c>
      <c r="E580" s="55"/>
      <c r="F580" s="55"/>
      <c r="G580" s="55"/>
      <c r="H580" s="55"/>
      <c r="I580" s="55"/>
      <c r="J580" s="55"/>
      <c r="K580" s="55"/>
    </row>
    <row r="581" spans="1:11" s="51" customFormat="1" ht="18" customHeight="1">
      <c r="A581" s="84" t="s">
        <v>150</v>
      </c>
      <c r="B581" s="105" t="s">
        <v>153</v>
      </c>
      <c r="C581" s="54" t="s">
        <v>4</v>
      </c>
      <c r="D581" s="55">
        <f t="shared" si="158"/>
        <v>25</v>
      </c>
      <c r="E581" s="55">
        <f aca="true" t="shared" si="175" ref="E581:K581">E582+E583+E584+E585</f>
        <v>25</v>
      </c>
      <c r="F581" s="55">
        <f t="shared" si="175"/>
        <v>0</v>
      </c>
      <c r="G581" s="55">
        <f t="shared" si="175"/>
        <v>0</v>
      </c>
      <c r="H581" s="55">
        <f t="shared" si="175"/>
        <v>0</v>
      </c>
      <c r="I581" s="55">
        <f t="shared" si="175"/>
        <v>0</v>
      </c>
      <c r="J581" s="55">
        <f t="shared" si="175"/>
        <v>0</v>
      </c>
      <c r="K581" s="55">
        <f t="shared" si="175"/>
        <v>0</v>
      </c>
    </row>
    <row r="582" spans="1:11" s="51" customFormat="1" ht="27.75" customHeight="1">
      <c r="A582" s="85"/>
      <c r="B582" s="106"/>
      <c r="C582" s="54" t="s">
        <v>2</v>
      </c>
      <c r="D582" s="55">
        <f t="shared" si="158"/>
        <v>0</v>
      </c>
      <c r="E582" s="55"/>
      <c r="F582" s="55"/>
      <c r="G582" s="55"/>
      <c r="H582" s="55"/>
      <c r="I582" s="55"/>
      <c r="J582" s="55"/>
      <c r="K582" s="55"/>
    </row>
    <row r="583" spans="1:11" s="51" customFormat="1" ht="17.25" customHeight="1">
      <c r="A583" s="85"/>
      <c r="B583" s="106"/>
      <c r="C583" s="57" t="s">
        <v>3</v>
      </c>
      <c r="D583" s="55">
        <f t="shared" si="158"/>
        <v>0</v>
      </c>
      <c r="E583" s="55"/>
      <c r="F583" s="55"/>
      <c r="G583" s="55"/>
      <c r="H583" s="55"/>
      <c r="I583" s="55"/>
      <c r="J583" s="55"/>
      <c r="K583" s="55"/>
    </row>
    <row r="584" spans="1:11" s="51" customFormat="1" ht="44.25" customHeight="1">
      <c r="A584" s="85"/>
      <c r="B584" s="106"/>
      <c r="C584" s="57" t="s">
        <v>19</v>
      </c>
      <c r="D584" s="55">
        <f>E584+F584+G584+H584+I584+J584+K584</f>
        <v>25</v>
      </c>
      <c r="E584" s="55">
        <v>25</v>
      </c>
      <c r="F584" s="55"/>
      <c r="G584" s="55"/>
      <c r="H584" s="55"/>
      <c r="I584" s="55"/>
      <c r="J584" s="55"/>
      <c r="K584" s="55"/>
    </row>
    <row r="585" spans="1:11" s="51" customFormat="1" ht="27.75" customHeight="1">
      <c r="A585" s="86"/>
      <c r="B585" s="107"/>
      <c r="C585" s="57" t="s">
        <v>9</v>
      </c>
      <c r="D585" s="55">
        <f>E585+F585+G585+H585+I585+J585+K585</f>
        <v>0</v>
      </c>
      <c r="E585" s="55"/>
      <c r="F585" s="55"/>
      <c r="G585" s="55"/>
      <c r="H585" s="55"/>
      <c r="I585" s="55"/>
      <c r="J585" s="55"/>
      <c r="K585" s="55"/>
    </row>
    <row r="586" spans="1:11" ht="29.25" customHeight="1">
      <c r="A586" s="8"/>
      <c r="B586" s="9"/>
      <c r="C586" s="8"/>
      <c r="D586" s="10"/>
      <c r="E586" s="10"/>
      <c r="F586" s="10"/>
      <c r="G586" s="10"/>
      <c r="H586" s="10"/>
      <c r="I586" s="10"/>
      <c r="J586" s="10"/>
      <c r="K586" s="10"/>
    </row>
    <row r="587" spans="1:11" ht="32.25" customHeight="1">
      <c r="A587" s="112" t="s">
        <v>238</v>
      </c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</row>
    <row r="588" spans="1:11" ht="42" customHeight="1">
      <c r="A588" s="79"/>
      <c r="B588" s="80"/>
      <c r="C588" s="80"/>
      <c r="D588" s="80"/>
      <c r="E588" s="80"/>
      <c r="F588" s="80"/>
      <c r="G588" s="80"/>
      <c r="H588" s="80"/>
      <c r="I588" s="80"/>
      <c r="J588" s="80"/>
      <c r="K588" s="80"/>
    </row>
  </sheetData>
  <sheetProtection/>
  <autoFilter ref="A9:K585"/>
  <mergeCells count="240">
    <mergeCell ref="B571:B575"/>
    <mergeCell ref="A566:A570"/>
    <mergeCell ref="B566:B570"/>
    <mergeCell ref="A587:K587"/>
    <mergeCell ref="A588:K588"/>
    <mergeCell ref="A541:A545"/>
    <mergeCell ref="B541:B545"/>
    <mergeCell ref="A546:A550"/>
    <mergeCell ref="B546:B550"/>
    <mergeCell ref="A576:A580"/>
    <mergeCell ref="B576:B580"/>
    <mergeCell ref="A561:A565"/>
    <mergeCell ref="B561:B565"/>
    <mergeCell ref="A581:A585"/>
    <mergeCell ref="A531:A535"/>
    <mergeCell ref="B531:B535"/>
    <mergeCell ref="A536:A540"/>
    <mergeCell ref="B536:B540"/>
    <mergeCell ref="B581:B585"/>
    <mergeCell ref="A551:A555"/>
    <mergeCell ref="B551:B555"/>
    <mergeCell ref="A556:A560"/>
    <mergeCell ref="B556:B560"/>
    <mergeCell ref="A571:A575"/>
    <mergeCell ref="A516:A520"/>
    <mergeCell ref="B516:B520"/>
    <mergeCell ref="A521:A525"/>
    <mergeCell ref="B521:B525"/>
    <mergeCell ref="A526:A530"/>
    <mergeCell ref="B526:B530"/>
    <mergeCell ref="A501:A505"/>
    <mergeCell ref="B501:B505"/>
    <mergeCell ref="A506:A510"/>
    <mergeCell ref="B506:B510"/>
    <mergeCell ref="A511:A515"/>
    <mergeCell ref="B511:B515"/>
    <mergeCell ref="A486:A490"/>
    <mergeCell ref="B486:B490"/>
    <mergeCell ref="A491:A495"/>
    <mergeCell ref="B491:B495"/>
    <mergeCell ref="A496:A500"/>
    <mergeCell ref="B496:B500"/>
    <mergeCell ref="A471:A475"/>
    <mergeCell ref="B471:B475"/>
    <mergeCell ref="A476:A480"/>
    <mergeCell ref="B476:B480"/>
    <mergeCell ref="A481:A485"/>
    <mergeCell ref="B481:B485"/>
    <mergeCell ref="A456:A460"/>
    <mergeCell ref="B456:B460"/>
    <mergeCell ref="A461:A465"/>
    <mergeCell ref="B461:B465"/>
    <mergeCell ref="A466:A470"/>
    <mergeCell ref="B466:B470"/>
    <mergeCell ref="A441:A445"/>
    <mergeCell ref="B441:B445"/>
    <mergeCell ref="A446:A450"/>
    <mergeCell ref="B446:B450"/>
    <mergeCell ref="A451:A455"/>
    <mergeCell ref="B451:B455"/>
    <mergeCell ref="A426:A430"/>
    <mergeCell ref="B426:B430"/>
    <mergeCell ref="A431:A435"/>
    <mergeCell ref="B431:B435"/>
    <mergeCell ref="A436:A440"/>
    <mergeCell ref="B436:B440"/>
    <mergeCell ref="A416:A420"/>
    <mergeCell ref="B416:B420"/>
    <mergeCell ref="A421:A425"/>
    <mergeCell ref="B421:B425"/>
    <mergeCell ref="A411:A415"/>
    <mergeCell ref="B411:B415"/>
    <mergeCell ref="A396:A400"/>
    <mergeCell ref="B396:B400"/>
    <mergeCell ref="A401:A405"/>
    <mergeCell ref="B401:B405"/>
    <mergeCell ref="A406:A410"/>
    <mergeCell ref="B406:B410"/>
    <mergeCell ref="A381:A385"/>
    <mergeCell ref="B381:B385"/>
    <mergeCell ref="A386:A390"/>
    <mergeCell ref="B386:B390"/>
    <mergeCell ref="A391:A395"/>
    <mergeCell ref="B391:B395"/>
    <mergeCell ref="A366:A370"/>
    <mergeCell ref="B366:B370"/>
    <mergeCell ref="A371:A375"/>
    <mergeCell ref="B371:B375"/>
    <mergeCell ref="A376:A380"/>
    <mergeCell ref="B376:B380"/>
    <mergeCell ref="A351:A355"/>
    <mergeCell ref="B351:B355"/>
    <mergeCell ref="A356:A360"/>
    <mergeCell ref="B356:B360"/>
    <mergeCell ref="A361:A365"/>
    <mergeCell ref="B361:B365"/>
    <mergeCell ref="A336:A340"/>
    <mergeCell ref="B336:B340"/>
    <mergeCell ref="A341:A345"/>
    <mergeCell ref="B341:B345"/>
    <mergeCell ref="A346:A350"/>
    <mergeCell ref="B346:B350"/>
    <mergeCell ref="A321:A325"/>
    <mergeCell ref="B321:B325"/>
    <mergeCell ref="A326:A330"/>
    <mergeCell ref="B326:B330"/>
    <mergeCell ref="A331:A335"/>
    <mergeCell ref="B331:B335"/>
    <mergeCell ref="A305:A309"/>
    <mergeCell ref="B305:B309"/>
    <mergeCell ref="A310:A314"/>
    <mergeCell ref="B310:B314"/>
    <mergeCell ref="A315:A319"/>
    <mergeCell ref="B315:B319"/>
    <mergeCell ref="A290:A294"/>
    <mergeCell ref="B290:B294"/>
    <mergeCell ref="A295:A299"/>
    <mergeCell ref="B295:B299"/>
    <mergeCell ref="A300:A304"/>
    <mergeCell ref="B300:B304"/>
    <mergeCell ref="A275:A279"/>
    <mergeCell ref="B275:B279"/>
    <mergeCell ref="A280:A284"/>
    <mergeCell ref="B280:B284"/>
    <mergeCell ref="A285:A289"/>
    <mergeCell ref="B285:B289"/>
    <mergeCell ref="A260:A264"/>
    <mergeCell ref="B260:B264"/>
    <mergeCell ref="A265:A269"/>
    <mergeCell ref="B265:B269"/>
    <mergeCell ref="A270:A274"/>
    <mergeCell ref="B270:B274"/>
    <mergeCell ref="A245:A249"/>
    <mergeCell ref="B245:B249"/>
    <mergeCell ref="A250:A254"/>
    <mergeCell ref="B250:B254"/>
    <mergeCell ref="A255:A259"/>
    <mergeCell ref="B255:B259"/>
    <mergeCell ref="A235:A239"/>
    <mergeCell ref="B235:B239"/>
    <mergeCell ref="A229:A233"/>
    <mergeCell ref="B229:B233"/>
    <mergeCell ref="A240:A244"/>
    <mergeCell ref="B240:B244"/>
    <mergeCell ref="A214:A218"/>
    <mergeCell ref="B214:B218"/>
    <mergeCell ref="A219:A223"/>
    <mergeCell ref="B219:B223"/>
    <mergeCell ref="A224:A228"/>
    <mergeCell ref="B224:B228"/>
    <mergeCell ref="A199:A203"/>
    <mergeCell ref="B199:B203"/>
    <mergeCell ref="A204:A208"/>
    <mergeCell ref="B204:B208"/>
    <mergeCell ref="A209:A213"/>
    <mergeCell ref="B209:B213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144:A148"/>
    <mergeCell ref="B144:B148"/>
    <mergeCell ref="A149:A153"/>
    <mergeCell ref="B149:B153"/>
    <mergeCell ref="A164:A168"/>
    <mergeCell ref="B164:B168"/>
    <mergeCell ref="A154:A158"/>
    <mergeCell ref="B154:B158"/>
    <mergeCell ref="A159:A163"/>
    <mergeCell ref="B159:B163"/>
    <mergeCell ref="A129:A133"/>
    <mergeCell ref="B129:B133"/>
    <mergeCell ref="A134:A138"/>
    <mergeCell ref="B134:B138"/>
    <mergeCell ref="A139:A143"/>
    <mergeCell ref="B139:B143"/>
    <mergeCell ref="A114:A118"/>
    <mergeCell ref="B114:B118"/>
    <mergeCell ref="A119:A123"/>
    <mergeCell ref="B119:B123"/>
    <mergeCell ref="A124:A128"/>
    <mergeCell ref="B124:B128"/>
    <mergeCell ref="A99:A103"/>
    <mergeCell ref="B99:B103"/>
    <mergeCell ref="A104:A108"/>
    <mergeCell ref="B104:B108"/>
    <mergeCell ref="A109:A113"/>
    <mergeCell ref="B109:B113"/>
    <mergeCell ref="A82:A86"/>
    <mergeCell ref="B82:B86"/>
    <mergeCell ref="A67:A71"/>
    <mergeCell ref="B67:B71"/>
    <mergeCell ref="A72:A76"/>
    <mergeCell ref="B72:B76"/>
    <mergeCell ref="A57:A61"/>
    <mergeCell ref="B57:B61"/>
    <mergeCell ref="A62:A66"/>
    <mergeCell ref="B62:B66"/>
    <mergeCell ref="A77:A81"/>
    <mergeCell ref="B77:B81"/>
    <mergeCell ref="A42:A46"/>
    <mergeCell ref="B42:B46"/>
    <mergeCell ref="A47:A51"/>
    <mergeCell ref="B47:B51"/>
    <mergeCell ref="A52:A56"/>
    <mergeCell ref="B52:B56"/>
    <mergeCell ref="A27:A31"/>
    <mergeCell ref="B27:B31"/>
    <mergeCell ref="A32:A36"/>
    <mergeCell ref="B32:B36"/>
    <mergeCell ref="A37:A41"/>
    <mergeCell ref="B37:B41"/>
    <mergeCell ref="A10:A14"/>
    <mergeCell ref="B10:B14"/>
    <mergeCell ref="A16:A20"/>
    <mergeCell ref="B16:B20"/>
    <mergeCell ref="A22:A26"/>
    <mergeCell ref="B22:B26"/>
    <mergeCell ref="F1:K1"/>
    <mergeCell ref="F2:K2"/>
    <mergeCell ref="F3:K3"/>
    <mergeCell ref="A6:K6"/>
    <mergeCell ref="A7:A8"/>
    <mergeCell ref="B7:B8"/>
    <mergeCell ref="C7:C8"/>
    <mergeCell ref="D7:K7"/>
    <mergeCell ref="A87:A88"/>
    <mergeCell ref="B87:B88"/>
    <mergeCell ref="A89:A93"/>
    <mergeCell ref="B89:B93"/>
    <mergeCell ref="A94:A98"/>
    <mergeCell ref="B94:B98"/>
  </mergeCells>
  <printOptions horizontalCentered="1"/>
  <pageMargins left="0.7874015748031497" right="0.7874015748031497" top="1.3779527559055118" bottom="0.3937007874015748" header="0.31496062992125984" footer="0.31496062992125984"/>
  <pageSetup firstPageNumber="1" useFirstPageNumber="1" fitToHeight="25" fitToWidth="1" horizontalDpi="600" verticalDpi="600" orientation="landscape" paperSize="9" scale="57" r:id="rId2"/>
  <headerFooter differentFirst="1" scaleWithDoc="0" alignWithMargins="0">
    <oddHeader>&amp;C&amp;P</oddHeader>
  </headerFooter>
  <rowBreaks count="16" manualBreakCount="16">
    <brk id="36" max="255" man="1"/>
    <brk id="123" max="10" man="1"/>
    <brk id="173" max="10" man="1"/>
    <brk id="208" max="10" man="1"/>
    <brk id="239" max="10" man="1"/>
    <brk id="264" max="255" man="1"/>
    <brk id="294" max="10" man="1"/>
    <brk id="320" max="10" man="1"/>
    <brk id="325" max="10" man="1"/>
    <brk id="360" max="10" man="1"/>
    <brk id="395" max="10" man="1"/>
    <brk id="430" max="10" man="1"/>
    <brk id="445" max="10" man="1"/>
    <brk id="475" max="10" man="1"/>
    <brk id="505" max="10" man="1"/>
    <brk id="55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yavavramenko</cp:lastModifiedBy>
  <cp:lastPrinted>2015-12-15T10:48:46Z</cp:lastPrinted>
  <dcterms:created xsi:type="dcterms:W3CDTF">2005-05-11T09:34:44Z</dcterms:created>
  <dcterms:modified xsi:type="dcterms:W3CDTF">2015-12-30T08:54:09Z</dcterms:modified>
  <cp:category/>
  <cp:version/>
  <cp:contentType/>
  <cp:contentStatus/>
</cp:coreProperties>
</file>